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PTV\Downloads\"/>
    </mc:Choice>
  </mc:AlternateContent>
  <xr:revisionPtr revIDLastSave="0" documentId="13_ncr:1_{86CD39A0-E44D-4B67-A73A-2726F0DB4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C1-251022 v10" sheetId="1" r:id="rId1"/>
    <sheet name="Carta-PC1-251022 v10" sheetId="12" r:id="rId2"/>
    <sheet name="Datos para listas" sheetId="10" state="hidden" r:id="rId3"/>
    <sheet name="BOL" sheetId="7" state="hidden" r:id="rId4"/>
    <sheet name="NIC-HON" sheetId="9" state="hidden" r:id="rId5"/>
    <sheet name="Costos" sheetId="6" state="hidden" r:id="rId6"/>
  </sheets>
  <definedNames>
    <definedName name="_xlnm.Print_Area" localSheetId="3">BOL!$A$1:$H$77</definedName>
    <definedName name="_xlnm.Print_Area" localSheetId="4">'NIC-HON'!$A$1:$H$82</definedName>
    <definedName name="_xlnm.Print_Titles" localSheetId="3">BOL!$1:$1</definedName>
    <definedName name="_xlnm.Print_Titles" localSheetId="1">'Carta-PC1-251022 v10'!$1:$1</definedName>
    <definedName name="_xlnm.Print_Titles" localSheetId="4">'NIC-HON'!$1:$1</definedName>
    <definedName name="_xlnm.Print_Titles" localSheetId="0">'PC1-251022 v10'!$1:$1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0" l="1"/>
  <c r="O5" i="10"/>
  <c r="F28" i="10"/>
  <c r="F23" i="10"/>
  <c r="F24" i="10"/>
  <c r="F26" i="10"/>
  <c r="E26" i="10"/>
  <c r="E28" i="10"/>
  <c r="F32" i="10"/>
  <c r="E32" i="10"/>
  <c r="C43" i="12" s="1"/>
  <c r="G22" i="10"/>
  <c r="G23" i="10"/>
  <c r="G24" i="10"/>
  <c r="G25" i="10"/>
  <c r="G26" i="10"/>
  <c r="G27" i="10"/>
  <c r="G28" i="10"/>
  <c r="G29" i="10"/>
  <c r="G32" i="10" s="1"/>
  <c r="A2" i="12" s="1"/>
  <c r="G30" i="10"/>
  <c r="G21" i="10"/>
  <c r="D30" i="10"/>
  <c r="E30" i="10"/>
  <c r="D23" i="10"/>
  <c r="E23" i="10"/>
  <c r="C23" i="10"/>
  <c r="D24" i="10"/>
  <c r="D28" i="10" s="1"/>
  <c r="D26" i="10" s="1"/>
  <c r="E24" i="10"/>
  <c r="C24" i="10"/>
  <c r="C28" i="10" s="1"/>
  <c r="C26" i="10" s="1"/>
  <c r="V27" i="10"/>
  <c r="Y27" i="10"/>
  <c r="T27" i="10"/>
  <c r="AA23" i="10"/>
  <c r="Z23" i="10"/>
  <c r="X23" i="10"/>
  <c r="W23" i="10"/>
  <c r="U23" i="10"/>
  <c r="T23" i="10"/>
  <c r="AA22" i="10"/>
  <c r="Z22" i="10"/>
  <c r="X22" i="10"/>
  <c r="W22" i="10"/>
  <c r="U22" i="10"/>
  <c r="T22" i="10"/>
  <c r="C32" i="10"/>
  <c r="D32" i="10"/>
  <c r="D11" i="12"/>
  <c r="V24" i="10"/>
  <c r="Y24" i="10"/>
  <c r="AB24" i="10"/>
  <c r="AC24" i="10"/>
  <c r="AD24" i="10"/>
  <c r="V25" i="10"/>
  <c r="Y25" i="10"/>
  <c r="AB25" i="10"/>
  <c r="AC25" i="10"/>
  <c r="AD25" i="10"/>
  <c r="V29" i="10"/>
  <c r="Y29" i="10"/>
  <c r="AB29" i="10"/>
  <c r="AC29" i="10"/>
  <c r="AD29" i="10"/>
  <c r="S37" i="10"/>
  <c r="A34" i="12" s="1"/>
  <c r="V31" i="10"/>
  <c r="X28" i="10"/>
  <c r="X25" i="10" s="1"/>
  <c r="S32" i="10"/>
  <c r="A29" i="12" s="1"/>
  <c r="A30" i="12"/>
  <c r="F30" i="12"/>
  <c r="D30" i="12"/>
  <c r="B30" i="12"/>
  <c r="I33" i="12"/>
  <c r="T36" i="10"/>
  <c r="B33" i="12" s="1"/>
  <c r="V36" i="10"/>
  <c r="D33" i="12" s="1"/>
  <c r="T35" i="10"/>
  <c r="B32" i="12" s="1"/>
  <c r="D14" i="10"/>
  <c r="F19" i="1" s="1"/>
  <c r="AA28" i="10"/>
  <c r="AA24" i="10" s="1"/>
  <c r="Z28" i="10"/>
  <c r="Z29" i="10" s="1"/>
  <c r="W28" i="10"/>
  <c r="W24" i="10" s="1"/>
  <c r="U28" i="10"/>
  <c r="U29" i="10" s="1"/>
  <c r="T28" i="10"/>
  <c r="T24" i="10" s="1"/>
  <c r="AA26" i="10"/>
  <c r="Z26" i="10"/>
  <c r="X26" i="10"/>
  <c r="W26" i="10"/>
  <c r="U26" i="10"/>
  <c r="T26" i="10"/>
  <c r="AD30" i="10"/>
  <c r="AD31" i="10" s="1"/>
  <c r="AC30" i="10"/>
  <c r="AC31" i="10" s="1"/>
  <c r="AB30" i="10"/>
  <c r="X36" i="10" s="1"/>
  <c r="F33" i="12" s="1"/>
  <c r="AA30" i="10"/>
  <c r="AA31" i="10" s="1"/>
  <c r="Z30" i="10"/>
  <c r="Z31" i="10" s="1"/>
  <c r="Y30" i="10"/>
  <c r="Y31" i="10" s="1"/>
  <c r="X30" i="10"/>
  <c r="X31" i="10" s="1"/>
  <c r="W30" i="10"/>
  <c r="W31" i="10" s="1"/>
  <c r="V30" i="10"/>
  <c r="U30" i="10"/>
  <c r="U31" i="10" s="1"/>
  <c r="T30" i="10"/>
  <c r="T31" i="10" s="1"/>
  <c r="A9" i="12"/>
  <c r="R3" i="10"/>
  <c r="N5" i="10" s="1"/>
  <c r="Q4" i="10"/>
  <c r="Q5" i="10" s="1"/>
  <c r="J14" i="10"/>
  <c r="F7" i="1" s="1"/>
  <c r="E14" i="10"/>
  <c r="P4" i="10" l="1"/>
  <c r="P5" i="10" s="1"/>
  <c r="X34" i="10"/>
  <c r="F31" i="12" s="1"/>
  <c r="U25" i="10"/>
  <c r="Z24" i="10"/>
  <c r="T25" i="10"/>
  <c r="AA25" i="10"/>
  <c r="X27" i="10"/>
  <c r="AA27" i="10"/>
  <c r="A38" i="12"/>
  <c r="AB31" i="10"/>
  <c r="T34" i="10"/>
  <c r="B31" i="12" s="1"/>
  <c r="T29" i="10"/>
  <c r="AA29" i="10"/>
  <c r="Z27" i="10"/>
  <c r="W27" i="10"/>
  <c r="AA35" i="10"/>
  <c r="I32" i="12" s="1"/>
  <c r="U24" i="10"/>
  <c r="U27" i="10"/>
  <c r="X29" i="10"/>
  <c r="V35" i="10" s="1"/>
  <c r="D32" i="12" s="1"/>
  <c r="W25" i="10"/>
  <c r="W29" i="10"/>
  <c r="Z25" i="10"/>
  <c r="V34" i="10"/>
  <c r="D31" i="12" s="1"/>
  <c r="X24" i="10"/>
  <c r="AA34" i="10"/>
  <c r="I31" i="12" s="1"/>
  <c r="X35" i="10"/>
  <c r="F32" i="12" s="1"/>
  <c r="S36" i="10"/>
  <c r="A33" i="12" s="1"/>
  <c r="M5" i="10"/>
  <c r="A5" i="12"/>
  <c r="A4" i="12"/>
  <c r="F11" i="12"/>
  <c r="B2" i="12"/>
  <c r="F44" i="1"/>
  <c r="B51" i="1"/>
  <c r="F41" i="1"/>
  <c r="F25" i="1"/>
  <c r="AA33" i="10" l="1"/>
  <c r="I30" i="12" s="1"/>
  <c r="S34" i="10"/>
  <c r="A31" i="12" s="1"/>
  <c r="S35" i="10"/>
  <c r="A32" i="12" s="1"/>
  <c r="O6" i="10"/>
  <c r="A7" i="12" s="1"/>
  <c r="F24" i="1"/>
  <c r="F23" i="1"/>
  <c r="E51" i="1"/>
  <c r="F36" i="1"/>
  <c r="B46" i="1"/>
  <c r="A18" i="12" s="1"/>
  <c r="G25" i="1" l="1"/>
  <c r="D18" i="9"/>
  <c r="G26" i="9"/>
  <c r="G25" i="9"/>
  <c r="G23" i="9"/>
  <c r="G20" i="9"/>
  <c r="G19" i="9"/>
  <c r="G18" i="9"/>
  <c r="H20" i="9" s="1"/>
  <c r="G36" i="9"/>
  <c r="G35" i="9"/>
  <c r="G34" i="9"/>
  <c r="G32" i="9"/>
  <c r="G31" i="9"/>
  <c r="G30" i="9"/>
  <c r="G28" i="9"/>
  <c r="G27" i="9"/>
  <c r="G22" i="9"/>
  <c r="H16" i="9"/>
  <c r="G34" i="7"/>
  <c r="G29" i="7"/>
  <c r="F39" i="1"/>
  <c r="F38" i="1"/>
  <c r="F37" i="1"/>
  <c r="G30" i="7"/>
  <c r="G31" i="7"/>
  <c r="G32" i="7"/>
  <c r="G26" i="7"/>
  <c r="G25" i="7"/>
  <c r="G24" i="7"/>
  <c r="G22" i="7"/>
  <c r="G21" i="7"/>
  <c r="G20" i="7"/>
  <c r="H22" i="7" s="1"/>
  <c r="G18" i="7"/>
  <c r="G17" i="7"/>
  <c r="G16" i="7"/>
  <c r="G37" i="7"/>
  <c r="G36" i="7"/>
  <c r="G35" i="7"/>
  <c r="G27" i="7"/>
  <c r="H14" i="7"/>
  <c r="F43" i="1"/>
  <c r="F42" i="1"/>
  <c r="H23" i="9"/>
  <c r="H28" i="9" l="1"/>
  <c r="H37" i="9" s="1"/>
  <c r="H18" i="7"/>
  <c r="H38" i="7" s="1"/>
  <c r="H39" i="7" s="1"/>
  <c r="G40" i="7" s="1"/>
  <c r="H36" i="9"/>
  <c r="H32" i="9"/>
  <c r="H37" i="7"/>
  <c r="G39" i="1"/>
  <c r="H27" i="7"/>
  <c r="H32" i="7"/>
  <c r="F21" i="1"/>
  <c r="F17" i="1"/>
  <c r="G17" i="1" s="1"/>
  <c r="F31" i="1"/>
  <c r="F32" i="1"/>
  <c r="F20" i="1"/>
  <c r="F33" i="1"/>
  <c r="A22" i="12" s="1"/>
  <c r="G44" i="1"/>
  <c r="H38" i="9" l="1"/>
  <c r="G39" i="9"/>
  <c r="G33" i="1"/>
  <c r="G21" i="1"/>
  <c r="B11" i="12" s="1"/>
  <c r="G45" i="1" l="1"/>
  <c r="G46" i="1" s="1"/>
  <c r="G47" i="1" s="1"/>
  <c r="H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CABRERA</author>
  </authors>
  <commentList>
    <comment ref="A6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FRANCISCO CABRERA:
</t>
        </r>
        <r>
          <rPr>
            <sz val="9"/>
            <color indexed="81"/>
            <rFont val="Tahoma"/>
            <family val="2"/>
          </rPr>
          <t>Medida correctiva auditoria de oficina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IPTV</author>
  </authors>
  <commentList>
    <comment ref="A15" authorId="0" shapeId="0" xr:uid="{AA43A4F1-397A-43EF-887C-8CA389D0E07C}">
      <text>
        <r>
          <rPr>
            <b/>
            <sz val="9"/>
            <color indexed="81"/>
            <rFont val="Tahoma"/>
            <family val="2"/>
          </rPr>
          <t>IPTV:</t>
        </r>
        <r>
          <rPr>
            <sz val="9"/>
            <color indexed="81"/>
            <rFont val="Tahoma"/>
            <family val="2"/>
          </rPr>
          <t xml:space="preserve">
Escribir costo total en letras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CABRERA</author>
  </authors>
  <commentList>
    <comment ref="A5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FRANCISCO CABRERA:
</t>
        </r>
        <r>
          <rPr>
            <sz val="9"/>
            <color indexed="81"/>
            <rFont val="Tahoma"/>
            <family val="2"/>
          </rPr>
          <t>Medida correctiva auditoria de oficina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</author>
    <author>FRANCISCO CABRERA</author>
  </authors>
  <commentList>
    <comment ref="C1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en caso de no rellenar el espacio, se considera como operador antiguo</t>
        </r>
      </text>
    </comment>
    <comment ref="A60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FRANCISCO CABRERA:
</t>
        </r>
        <r>
          <rPr>
            <sz val="9"/>
            <color indexed="81"/>
            <rFont val="Tahoma"/>
            <family val="2"/>
          </rPr>
          <t>Medida correctiva auditoria de oficina</t>
        </r>
      </text>
    </comment>
  </commentList>
</comments>
</file>

<file path=xl/sharedStrings.xml><?xml version="1.0" encoding="utf-8"?>
<sst xmlns="http://schemas.openxmlformats.org/spreadsheetml/2006/main" count="483" uniqueCount="329">
  <si>
    <t>Cargo:</t>
  </si>
  <si>
    <t>%</t>
  </si>
  <si>
    <t>Detalle del presupuesto</t>
  </si>
  <si>
    <t>Posible fecha de Inspección:</t>
  </si>
  <si>
    <t>Representación:</t>
  </si>
  <si>
    <t>Fecha:</t>
  </si>
  <si>
    <t>B</t>
  </si>
  <si>
    <t>C</t>
  </si>
  <si>
    <t>N° de hectáreas:</t>
  </si>
  <si>
    <t>A</t>
  </si>
  <si>
    <t>Moneda:</t>
  </si>
  <si>
    <t xml:space="preserve">        Transporte</t>
  </si>
  <si>
    <t>TOTAL GENERAL</t>
  </si>
  <si>
    <t>BIO LATINA</t>
  </si>
  <si>
    <t>Lugar:</t>
  </si>
  <si>
    <r>
      <t>´</t>
    </r>
    <r>
      <rPr>
        <sz val="11"/>
        <rFont val="Arial"/>
        <family val="2"/>
      </rPr>
      <t>---o---</t>
    </r>
  </si>
  <si>
    <t>Atención</t>
  </si>
  <si>
    <t>SUBTOTAL SIN IVA</t>
  </si>
  <si>
    <r>
      <t>*</t>
    </r>
    <r>
      <rPr>
        <sz val="10"/>
        <rFont val="Arial"/>
        <family val="2"/>
      </rPr>
      <t>SIC= Sistema de aseguramiento de la calidad</t>
    </r>
  </si>
  <si>
    <t>*Los gastos de hospedaje y logística del inspector corren por cuenta del cliente.</t>
  </si>
  <si>
    <t>*En caso de mala planificación de la inspección el contratista deberá asumir los gastos pertinentes por los días empleados por el ente certificador.</t>
  </si>
  <si>
    <t>*La cuota de solicitud no es reembolsable. Desde el momento de la firma del Contrato de Certificación (BB1) o del Adendum al Contrato (BB2), el presupuesto acordado no es reembolsable, a menos que el operador o solicitante retire su solicitud 10 días antes de la inspección y en este caso será responsable por los costes de servicio incurridos hasta la fecha de retiro de la misma</t>
  </si>
  <si>
    <t>*A la firma del contrato se deberá cancelar el total del monto estipulado o por acuerdo mutuo.</t>
  </si>
  <si>
    <t>AREAS DE CERTIFICACION</t>
  </si>
  <si>
    <t>DETALLE</t>
  </si>
  <si>
    <t>COSTO</t>
  </si>
  <si>
    <t xml:space="preserve">         Producto(s):</t>
  </si>
  <si>
    <t xml:space="preserve">         Entidad:</t>
  </si>
  <si>
    <t xml:space="preserve">         N° Fincas: </t>
  </si>
  <si>
    <t xml:space="preserve">         Solicitante:</t>
  </si>
  <si>
    <t xml:space="preserve">        Otros</t>
  </si>
  <si>
    <t>TC-USD:</t>
  </si>
  <si>
    <t>*El periodo de conversión/transición empieza con la aceptación de la solicitud.</t>
  </si>
  <si>
    <t>1.  Revisión de la solicitud</t>
  </si>
  <si>
    <t xml:space="preserve">        Dias de viaje</t>
  </si>
  <si>
    <t>UNITARIO</t>
  </si>
  <si>
    <t>2.  Costo inspección Principal</t>
  </si>
  <si>
    <t>3.  Costo inspección adicional</t>
  </si>
  <si>
    <t>5.  Impuesto</t>
  </si>
  <si>
    <t>6. Otros costos inspección programada</t>
  </si>
  <si>
    <t>7. Otros costos inspección adicional</t>
  </si>
  <si>
    <t>PARCIAL</t>
  </si>
  <si>
    <t>4.  Costos de la Certificación</t>
  </si>
  <si>
    <r>
      <t>BIOLATINA -</t>
    </r>
    <r>
      <rPr>
        <sz val="10"/>
        <rFont val="Arial"/>
        <family val="2"/>
      </rPr>
      <t xml:space="preserve"> </t>
    </r>
  </si>
  <si>
    <t>*A la aceptación del presente Presupuesto anual se firma el contrato de certificación y/o adendum, y se procede a la planificación de las inspecciones.</t>
  </si>
  <si>
    <t>*Bio Latina a la firma del contrato explicará su Sistema de Certificación y Calidad, haciendo la entrega de la documentación respectiva para llevar adelante eficientemente el programa de certificación.</t>
  </si>
  <si>
    <t>*El firmante del contrato se responsabiliza por la buena ejecución de la certificación.</t>
  </si>
  <si>
    <t>*Los certificados e informes de la inspección realizada se entregarán en un término de 45 días hábiles a partir de la finalización total de la inspección (Fecha de la última información entregada a BIO LATINA).</t>
  </si>
  <si>
    <t xml:space="preserve">        Cargos por día / viáticos fijos</t>
  </si>
  <si>
    <t xml:space="preserve">        Cargos por día / Viáticos fijos</t>
  </si>
  <si>
    <r>
      <t xml:space="preserve">         Tipo de certificación: </t>
    </r>
    <r>
      <rPr>
        <i/>
        <sz val="9"/>
        <rFont val="Arial"/>
        <family val="2"/>
      </rPr>
      <t/>
    </r>
  </si>
  <si>
    <t xml:space="preserve">        Traducción del informe de inspección</t>
  </si>
  <si>
    <t xml:space="preserve">        Certificado de transacción</t>
  </si>
  <si>
    <r>
      <t xml:space="preserve">        Elaboración</t>
    </r>
    <r>
      <rPr>
        <sz val="10"/>
        <rFont val="Arial"/>
        <family val="2"/>
      </rPr>
      <t xml:space="preserve"> del  informe</t>
    </r>
  </si>
  <si>
    <t xml:space="preserve">        Inspección de la unidad</t>
  </si>
  <si>
    <r>
      <t xml:space="preserve">        Inspeccion SIC</t>
    </r>
    <r>
      <rPr>
        <b/>
        <sz val="10"/>
        <rFont val="Arial"/>
        <family val="2"/>
      </rPr>
      <t>*</t>
    </r>
  </si>
  <si>
    <r>
      <t xml:space="preserve">        </t>
    </r>
    <r>
      <rPr>
        <sz val="10"/>
        <rFont val="Arial"/>
        <family val="2"/>
      </rPr>
      <t>Evaluación del  informe</t>
    </r>
  </si>
  <si>
    <r>
      <t xml:space="preserve">        Certificación </t>
    </r>
    <r>
      <rPr>
        <sz val="10"/>
        <rFont val="Arial"/>
        <family val="2"/>
      </rPr>
      <t>por categoría</t>
    </r>
  </si>
  <si>
    <t xml:space="preserve">        Elaboración del  informe</t>
  </si>
  <si>
    <t>PROFORMA</t>
  </si>
  <si>
    <t>PRESUPUESTO</t>
  </si>
  <si>
    <t>*A la entrega de la "Solicitud de certificación" (AC1) se debe efectuar la cancelación del respectivo pago</t>
  </si>
  <si>
    <t>ESTIMATE FOR THE ANNUAL COST OF CERTIFICATION</t>
  </si>
  <si>
    <t xml:space="preserve">PRESUPUESTO ANUAL PARA LA CERTIFICACIÓN </t>
  </si>
  <si>
    <t>X</t>
  </si>
  <si>
    <t>Cafetalera Amazonica</t>
  </si>
  <si>
    <t>Javier Sanchez</t>
  </si>
  <si>
    <t>Gerente</t>
  </si>
  <si>
    <t>Produccion y comercialización</t>
  </si>
  <si>
    <t>Café</t>
  </si>
  <si>
    <t>Febrero</t>
  </si>
  <si>
    <t>*BIO LATINA no cobra costos adicionales a los estipulados en el contrato de certificación de productos ecológicos y en caso de que el costo del servicio brindado ha sido menor al calculado en el presupuesto se informará al cliente sobre el crédito a su favor y se procederá a su devolución.</t>
  </si>
  <si>
    <t>Día de revisión de solicitud</t>
  </si>
  <si>
    <t>Día de inspección a la Producción</t>
  </si>
  <si>
    <t>Día de inspección a la Preparación/Elaboración</t>
  </si>
  <si>
    <t>Día de inspección a la Comercialización/Distribución</t>
  </si>
  <si>
    <t>Día de redacción de Informe de inspección</t>
  </si>
  <si>
    <t>Evaluación de informe de inspección</t>
  </si>
  <si>
    <t>Certificación por área (producción, preparación, distribución)</t>
  </si>
  <si>
    <t xml:space="preserve">Certificado de Transacción </t>
  </si>
  <si>
    <t>Constancia COR</t>
  </si>
  <si>
    <t>Día de viaje</t>
  </si>
  <si>
    <t>Detalle</t>
  </si>
  <si>
    <t>COL-PER-VEN</t>
  </si>
  <si>
    <t>BOL</t>
  </si>
  <si>
    <t>Día de revisión del Sistema interno de control (SIC)</t>
  </si>
  <si>
    <t>NIC-HON</t>
  </si>
  <si>
    <t>PRESUPUESTO ANUAL PARA LA CERTIFICACIÓN</t>
  </si>
  <si>
    <r>
      <t>BIOLATINA -NICARAGUA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</si>
  <si>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XXX-PC1-XXX-XXXXXX</t>
    </r>
  </si>
  <si>
    <t>Producción:</t>
  </si>
  <si>
    <t>Elaboración:</t>
  </si>
  <si>
    <t>Comercialización:</t>
  </si>
  <si>
    <t xml:space="preserve">         De las cuales:</t>
  </si>
  <si>
    <t>&gt; a 5 mz</t>
  </si>
  <si>
    <t>con un área total de Mz:</t>
  </si>
  <si>
    <r>
      <t>Cliente antiguo</t>
    </r>
    <r>
      <rPr>
        <b/>
        <sz val="10"/>
        <rFont val="Arial"/>
        <family val="2"/>
      </rPr>
      <t xml:space="preserve"> (coloque si o no):</t>
    </r>
  </si>
  <si>
    <t xml:space="preserve">           Inspección de la unidad "B" y/o "C"</t>
  </si>
  <si>
    <t xml:space="preserve">           Elaboración del  informe</t>
  </si>
  <si>
    <t>US $ USA</t>
  </si>
  <si>
    <t xml:space="preserve"> </t>
  </si>
  <si>
    <t>[     Pagina: 1 de 2    ]</t>
  </si>
  <si>
    <t>*El periodo de conversión/transición empieza con la aprobación de la solicitud.</t>
  </si>
  <si>
    <t>´---o---</t>
  </si>
  <si>
    <t xml:space="preserve">  de 0.5 a 5 mz</t>
  </si>
  <si>
    <t xml:space="preserve">05-5 MZ </t>
  </si>
  <si>
    <t>Si</t>
  </si>
  <si>
    <t xml:space="preserve">           Inspección de la unidad "A"</t>
  </si>
  <si>
    <r>
      <t xml:space="preserve">1. Tipo 
 </t>
    </r>
    <r>
      <rPr>
        <sz val="7"/>
        <color rgb="FF000000"/>
        <rFont val="Arial"/>
        <family val="2"/>
      </rPr>
      <t xml:space="preserve">    Type</t>
    </r>
  </si>
  <si>
    <t>Canadá - COR</t>
  </si>
  <si>
    <r>
      <t xml:space="preserve">Costo
</t>
    </r>
    <r>
      <rPr>
        <sz val="7"/>
        <rFont val="Arial"/>
        <family val="2"/>
      </rPr>
      <t>Cost</t>
    </r>
  </si>
  <si>
    <r>
      <t xml:space="preserve">Número de días
 </t>
    </r>
    <r>
      <rPr>
        <sz val="7"/>
        <rFont val="Arial"/>
        <family val="2"/>
      </rPr>
      <t>Number of days</t>
    </r>
  </si>
  <si>
    <r>
      <t xml:space="preserve">Unitario
</t>
    </r>
    <r>
      <rPr>
        <sz val="7"/>
        <rFont val="Arial"/>
        <family val="2"/>
      </rPr>
      <t>Unitary</t>
    </r>
  </si>
  <si>
    <r>
      <t xml:space="preserve">Parcial
</t>
    </r>
    <r>
      <rPr>
        <sz val="7"/>
        <rFont val="Arial"/>
        <family val="2"/>
      </rPr>
      <t>Partial</t>
    </r>
  </si>
  <si>
    <r>
      <t xml:space="preserve">Valor ($)
</t>
    </r>
    <r>
      <rPr>
        <sz val="7"/>
        <rFont val="Arial"/>
        <family val="2"/>
      </rPr>
      <t>Value</t>
    </r>
  </si>
  <si>
    <r>
      <t xml:space="preserve">Actividades
</t>
    </r>
    <r>
      <rPr>
        <sz val="7"/>
        <rFont val="Arial"/>
        <family val="2"/>
      </rPr>
      <t>Activities</t>
    </r>
  </si>
  <si>
    <r>
      <t xml:space="preserve"> </t>
    </r>
    <r>
      <rPr>
        <b/>
        <sz val="9"/>
        <rFont val="Arial"/>
        <family val="2"/>
      </rPr>
      <t xml:space="preserve">       Inspección de la unidad</t>
    </r>
    <r>
      <rPr>
        <sz val="9"/>
        <rFont val="Arial"/>
        <family val="2"/>
      </rPr>
      <t xml:space="preserve">
      </t>
    </r>
    <r>
      <rPr>
        <sz val="7"/>
        <rFont val="Arial"/>
        <family val="2"/>
      </rPr>
      <t xml:space="preserve">   Unit inspection</t>
    </r>
  </si>
  <si>
    <r>
      <t xml:space="preserve">  </t>
    </r>
    <r>
      <rPr>
        <b/>
        <sz val="9"/>
        <rFont val="Arial"/>
        <family val="2"/>
      </rPr>
      <t xml:space="preserve">        Certificado de transacción
</t>
    </r>
    <r>
      <rPr>
        <sz val="7"/>
        <rFont val="Arial"/>
        <family val="2"/>
      </rPr>
      <t xml:space="preserve">              Transaction certificate</t>
    </r>
  </si>
  <si>
    <r>
      <t xml:space="preserve">           </t>
    </r>
    <r>
      <rPr>
        <b/>
        <sz val="9"/>
        <rFont val="Arial"/>
        <family val="2"/>
      </rPr>
      <t xml:space="preserve">Evaluación del  informe
           </t>
    </r>
    <r>
      <rPr>
        <sz val="7"/>
        <rFont val="Arial"/>
        <family val="2"/>
      </rPr>
      <t>Report evaluation</t>
    </r>
  </si>
  <si>
    <r>
      <t xml:space="preserve">a.  Revisión de la solicitud
     </t>
    </r>
    <r>
      <rPr>
        <sz val="7"/>
        <rFont val="Arial"/>
        <family val="2"/>
      </rPr>
      <t>Application review</t>
    </r>
  </si>
  <si>
    <r>
      <t xml:space="preserve">b.  Inspección programada
</t>
    </r>
    <r>
      <rPr>
        <sz val="7"/>
        <rFont val="Arial"/>
        <family val="2"/>
      </rPr>
      <t xml:space="preserve">       Scheduled inspection</t>
    </r>
  </si>
  <si>
    <r>
      <t xml:space="preserve">c. Inspección adicional
</t>
    </r>
    <r>
      <rPr>
        <sz val="7"/>
        <rFont val="Arial"/>
        <family val="2"/>
      </rPr>
      <t xml:space="preserve">     Additional inspection</t>
    </r>
  </si>
  <si>
    <r>
      <t xml:space="preserve">d.  Certificación
</t>
    </r>
    <r>
      <rPr>
        <b/>
        <sz val="7"/>
        <rFont val="Arial"/>
        <family val="2"/>
      </rPr>
      <t xml:space="preserve">    </t>
    </r>
    <r>
      <rPr>
        <sz val="7"/>
        <rFont val="Arial"/>
        <family val="2"/>
      </rPr>
      <t xml:space="preserve">   Certification</t>
    </r>
  </si>
  <si>
    <r>
      <t xml:space="preserve">Otras actividades
</t>
    </r>
    <r>
      <rPr>
        <sz val="7"/>
        <rFont val="Arial"/>
        <family val="2"/>
      </rPr>
      <t>Other activities</t>
    </r>
  </si>
  <si>
    <r>
      <t xml:space="preserve">e.  Inspección programada
 </t>
    </r>
    <r>
      <rPr>
        <sz val="7"/>
        <rFont val="Arial"/>
        <family val="2"/>
      </rPr>
      <t xml:space="preserve">    Scheduled inspection</t>
    </r>
  </si>
  <si>
    <r>
      <rPr>
        <b/>
        <sz val="9"/>
        <rFont val="Arial"/>
        <family val="2"/>
      </rPr>
      <t xml:space="preserve">        Transporte</t>
    </r>
    <r>
      <rPr>
        <sz val="9"/>
        <rFont val="Arial"/>
        <family val="2"/>
      </rPr>
      <t xml:space="preserve">
</t>
    </r>
    <r>
      <rPr>
        <sz val="7"/>
        <rFont val="Arial"/>
        <family val="2"/>
      </rPr>
      <t xml:space="preserve">           Transportation</t>
    </r>
    <r>
      <rPr>
        <sz val="9"/>
        <rFont val="Arial"/>
        <family val="2"/>
      </rPr>
      <t xml:space="preserve">
</t>
    </r>
  </si>
  <si>
    <r>
      <t xml:space="preserve">f. Inspección adicional
 </t>
    </r>
    <r>
      <rPr>
        <b/>
        <sz val="7"/>
        <rFont val="Arial"/>
        <family val="2"/>
      </rPr>
      <t xml:space="preserve">  </t>
    </r>
    <r>
      <rPr>
        <sz val="7"/>
        <rFont val="Arial"/>
        <family val="2"/>
      </rPr>
      <t>Additional inspection</t>
    </r>
  </si>
  <si>
    <r>
      <t xml:space="preserve">        </t>
    </r>
    <r>
      <rPr>
        <b/>
        <sz val="9"/>
        <rFont val="Arial"/>
        <family val="2"/>
      </rPr>
      <t>Otros:</t>
    </r>
    <r>
      <rPr>
        <sz val="9"/>
        <rFont val="Arial"/>
        <family val="2"/>
      </rPr>
      <t xml:space="preserve">
        </t>
    </r>
    <r>
      <rPr>
        <sz val="7"/>
        <rFont val="Arial"/>
        <family val="2"/>
      </rPr>
      <t>Others</t>
    </r>
  </si>
  <si>
    <r>
      <t xml:space="preserve">        Inspección de la unidad
      </t>
    </r>
    <r>
      <rPr>
        <b/>
        <sz val="7"/>
        <rFont val="Arial"/>
        <family val="2"/>
      </rPr>
      <t xml:space="preserve"> </t>
    </r>
    <r>
      <rPr>
        <sz val="7"/>
        <rFont val="Arial"/>
        <family val="2"/>
      </rPr>
      <t xml:space="preserve">  Unit inspection</t>
    </r>
  </si>
  <si>
    <r>
      <rPr>
        <b/>
        <sz val="9"/>
        <rFont val="Arial"/>
        <family val="2"/>
      </rPr>
      <t xml:space="preserve">        Elaboración del  informe</t>
    </r>
    <r>
      <rPr>
        <sz val="9"/>
        <rFont val="Arial"/>
        <family val="2"/>
      </rPr>
      <t xml:space="preserve">
</t>
    </r>
    <r>
      <rPr>
        <sz val="7"/>
        <rFont val="Arial"/>
        <family val="2"/>
      </rPr>
      <t xml:space="preserve">          Report elaboration</t>
    </r>
    <r>
      <rPr>
        <sz val="9"/>
        <rFont val="Arial"/>
        <family val="2"/>
      </rPr>
      <t xml:space="preserve">
</t>
    </r>
  </si>
  <si>
    <r>
      <t xml:space="preserve">Subtotal sin IVA
</t>
    </r>
    <r>
      <rPr>
        <sz val="7"/>
        <rFont val="Arial"/>
        <family val="2"/>
      </rPr>
      <t>Subtotal before VAT</t>
    </r>
    <r>
      <rPr>
        <b/>
        <sz val="9"/>
        <rFont val="Arial"/>
        <family val="2"/>
      </rPr>
      <t xml:space="preserve">
</t>
    </r>
  </si>
  <si>
    <r>
      <t xml:space="preserve">5.  Impuesto (%)
  </t>
    </r>
    <r>
      <rPr>
        <b/>
        <sz val="7"/>
        <rFont val="Arial"/>
        <family val="2"/>
      </rPr>
      <t xml:space="preserve">    </t>
    </r>
    <r>
      <rPr>
        <sz val="7"/>
        <rFont val="Arial"/>
        <family val="2"/>
      </rPr>
      <t>VAT</t>
    </r>
  </si>
  <si>
    <t xml:space="preserve">Total general
</t>
  </si>
  <si>
    <r>
      <t xml:space="preserve">Nombre y apellido
</t>
    </r>
    <r>
      <rPr>
        <sz val="7"/>
        <color rgb="FF000000"/>
        <rFont val="Arial"/>
        <family val="2"/>
      </rPr>
      <t>Name and surname</t>
    </r>
  </si>
  <si>
    <r>
      <t xml:space="preserve">Cargo
</t>
    </r>
    <r>
      <rPr>
        <sz val="7"/>
        <rFont val="Arial"/>
        <family val="2"/>
      </rPr>
      <t>Position</t>
    </r>
  </si>
  <si>
    <r>
      <t xml:space="preserve">Fecha
</t>
    </r>
    <r>
      <rPr>
        <sz val="7"/>
        <rFont val="Arial"/>
        <family val="2"/>
      </rPr>
      <t>Date</t>
    </r>
  </si>
  <si>
    <r>
      <t xml:space="preserve">Ciudad
</t>
    </r>
    <r>
      <rPr>
        <sz val="7"/>
        <rFont val="Arial"/>
        <family val="2"/>
      </rPr>
      <t>City</t>
    </r>
  </si>
  <si>
    <r>
      <t xml:space="preserve">País
</t>
    </r>
    <r>
      <rPr>
        <sz val="7"/>
        <rFont val="Arial"/>
        <family val="2"/>
      </rPr>
      <t>Country</t>
    </r>
  </si>
  <si>
    <t>Bolivia</t>
  </si>
  <si>
    <t>Países</t>
  </si>
  <si>
    <t>Venezuela</t>
  </si>
  <si>
    <t>Honduras</t>
  </si>
  <si>
    <t>Nicaragua</t>
  </si>
  <si>
    <t>Cargo</t>
  </si>
  <si>
    <t>Colombia</t>
  </si>
  <si>
    <t>Perú</t>
  </si>
  <si>
    <t>El Salvador</t>
  </si>
  <si>
    <t>Guatemala</t>
  </si>
  <si>
    <t>México</t>
  </si>
  <si>
    <t>Panamá</t>
  </si>
  <si>
    <t>Tarifa</t>
  </si>
  <si>
    <t>Impuestos</t>
  </si>
  <si>
    <t>Tipo</t>
  </si>
  <si>
    <t>Proforma</t>
  </si>
  <si>
    <t>Presupuesto</t>
  </si>
  <si>
    <t>Tipo de Operación</t>
  </si>
  <si>
    <t>Individual</t>
  </si>
  <si>
    <t>Grupal</t>
  </si>
  <si>
    <r>
      <t xml:space="preserve">2. País
</t>
    </r>
    <r>
      <rPr>
        <sz val="7"/>
        <color rgb="FF000000"/>
        <rFont val="Arial"/>
        <family val="2"/>
      </rPr>
      <t xml:space="preserve">    Country</t>
    </r>
  </si>
  <si>
    <r>
      <t xml:space="preserve">10. Posible fecha de inspección
</t>
    </r>
    <r>
      <rPr>
        <sz val="7"/>
        <rFont val="Arial"/>
        <family val="2"/>
      </rPr>
      <t>Possible inspection date</t>
    </r>
  </si>
  <si>
    <r>
      <t xml:space="preserve">11.Numero de productores
 </t>
    </r>
    <r>
      <rPr>
        <sz val="7"/>
        <color rgb="FF000000"/>
        <rFont val="Arial"/>
        <family val="2"/>
      </rPr>
      <t xml:space="preserve">   Number of producers</t>
    </r>
  </si>
  <si>
    <r>
      <rPr>
        <b/>
        <sz val="9"/>
        <rFont val="Arial"/>
        <family val="2"/>
      </rPr>
      <t>Certificación</t>
    </r>
    <r>
      <rPr>
        <sz val="9"/>
        <rFont val="Arial"/>
        <family val="2"/>
      </rPr>
      <t xml:space="preserve">
</t>
    </r>
    <r>
      <rPr>
        <sz val="7"/>
        <rFont val="Arial"/>
        <family val="2"/>
      </rPr>
      <t>Certification</t>
    </r>
  </si>
  <si>
    <r>
      <t xml:space="preserve">       </t>
    </r>
    <r>
      <rPr>
        <b/>
        <sz val="9"/>
        <rFont val="Arial"/>
        <family val="2"/>
      </rPr>
      <t xml:space="preserve"> Viáticos por día</t>
    </r>
    <r>
      <rPr>
        <sz val="9"/>
        <rFont val="Arial"/>
        <family val="2"/>
      </rPr>
      <t xml:space="preserve">
         </t>
    </r>
    <r>
      <rPr>
        <sz val="7"/>
        <rFont val="Arial"/>
        <family val="2"/>
      </rPr>
      <t>Fixed expenses</t>
    </r>
  </si>
  <si>
    <r>
      <rPr>
        <b/>
        <sz val="9"/>
        <color rgb="FF000000"/>
        <rFont val="Arial"/>
        <family val="2"/>
      </rPr>
      <t>De los cuales</t>
    </r>
    <r>
      <rPr>
        <b/>
        <sz val="9"/>
        <color indexed="8"/>
        <rFont val="Arial"/>
        <family val="2"/>
      </rPr>
      <t xml:space="preserve">
</t>
    </r>
    <r>
      <rPr>
        <sz val="7"/>
        <color rgb="FF000000"/>
        <rFont val="Arial"/>
        <family val="2"/>
      </rPr>
      <t>From which</t>
    </r>
  </si>
  <si>
    <r>
      <rPr>
        <b/>
        <sz val="9"/>
        <color rgb="FF000000"/>
        <rFont val="Arial"/>
        <family val="2"/>
      </rPr>
      <t>12. Producción apícola</t>
    </r>
    <r>
      <rPr>
        <b/>
        <sz val="9"/>
        <color indexed="8"/>
        <rFont val="Arial"/>
        <family val="2"/>
      </rPr>
      <t xml:space="preserve">
</t>
    </r>
    <r>
      <rPr>
        <sz val="7"/>
        <color rgb="FF000000"/>
        <rFont val="Arial"/>
        <family val="2"/>
      </rPr>
      <t>For apiarian production</t>
    </r>
  </si>
  <si>
    <t>No</t>
  </si>
  <si>
    <r>
      <t xml:space="preserve">13. Detalle del presupuesto
</t>
    </r>
    <r>
      <rPr>
        <sz val="7"/>
        <rFont val="Arial"/>
        <family val="2"/>
      </rPr>
      <t xml:space="preserve">        Budget details</t>
    </r>
  </si>
  <si>
    <r>
      <t xml:space="preserve">Total de colmenas
</t>
    </r>
    <r>
      <rPr>
        <sz val="7"/>
        <color rgb="FF000000"/>
        <rFont val="Arial"/>
        <family val="2"/>
      </rPr>
      <t>Total number of hives</t>
    </r>
  </si>
  <si>
    <r>
      <t xml:space="preserve">50 colmenas o menos
</t>
    </r>
    <r>
      <rPr>
        <sz val="7"/>
        <color rgb="FF000000"/>
        <rFont val="Arial"/>
        <family val="2"/>
      </rPr>
      <t>50 hives of less</t>
    </r>
    <r>
      <rPr>
        <b/>
        <sz val="9"/>
        <color indexed="8"/>
        <rFont val="Arial"/>
        <family val="2"/>
      </rPr>
      <t xml:space="preserve"> </t>
    </r>
    <r>
      <rPr>
        <sz val="7"/>
        <color rgb="FF000000"/>
        <rFont val="Arial"/>
        <family val="2"/>
      </rPr>
      <t>per producer</t>
    </r>
  </si>
  <si>
    <r>
      <t xml:space="preserve">&gt;50 Colmenas
</t>
    </r>
    <r>
      <rPr>
        <sz val="7"/>
        <color rgb="FF000000"/>
        <rFont val="Arial"/>
        <family val="2"/>
      </rPr>
      <t>More than 50 hives</t>
    </r>
    <r>
      <rPr>
        <b/>
        <sz val="9"/>
        <color indexed="8"/>
        <rFont val="Arial"/>
        <family val="2"/>
      </rPr>
      <t xml:space="preserve"> </t>
    </r>
    <r>
      <rPr>
        <sz val="7"/>
        <color rgb="FF000000"/>
        <rFont val="Arial"/>
        <family val="2"/>
      </rPr>
      <t>per producer</t>
    </r>
  </si>
  <si>
    <r>
      <t xml:space="preserve">14. Elaborado por
</t>
    </r>
    <r>
      <rPr>
        <sz val="7"/>
        <rFont val="Arial"/>
        <family val="2"/>
      </rPr>
      <t xml:space="preserve">        Prepared by</t>
    </r>
  </si>
  <si>
    <r>
      <t xml:space="preserve">15. Detalles adicionales
</t>
    </r>
    <r>
      <rPr>
        <sz val="7"/>
        <rFont val="Arial"/>
        <family val="2"/>
      </rPr>
      <t xml:space="preserve">        Additional details</t>
    </r>
  </si>
  <si>
    <r>
      <rPr>
        <b/>
        <sz val="8"/>
        <color theme="1"/>
        <rFont val="Arial"/>
        <family val="2"/>
      </rPr>
      <t>UE - BIO LATINA</t>
    </r>
    <r>
      <rPr>
        <b/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European Union</t>
    </r>
  </si>
  <si>
    <r>
      <rPr>
        <b/>
        <sz val="8"/>
        <rFont val="Arial"/>
        <family val="2"/>
      </rPr>
      <t>Otro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Other</t>
    </r>
  </si>
  <si>
    <r>
      <rPr>
        <b/>
        <sz val="8"/>
        <color rgb="FF000000"/>
        <rFont val="Arial"/>
        <family val="2"/>
      </rPr>
      <t>De 0.5 a 5mz</t>
    </r>
    <r>
      <rPr>
        <b/>
        <sz val="9"/>
        <color indexed="8"/>
        <rFont val="Arial"/>
        <family val="2"/>
      </rPr>
      <t xml:space="preserve">
</t>
    </r>
    <r>
      <rPr>
        <sz val="7"/>
        <color rgb="FF000000"/>
        <rFont val="Arial"/>
        <family val="2"/>
      </rPr>
      <t>3.52 ha</t>
    </r>
  </si>
  <si>
    <r>
      <rPr>
        <b/>
        <sz val="8"/>
        <color rgb="FF000000"/>
        <rFont val="Arial"/>
        <family val="2"/>
      </rPr>
      <t>De más de 5mz</t>
    </r>
    <r>
      <rPr>
        <b/>
        <sz val="9"/>
        <color indexed="8"/>
        <rFont val="Arial"/>
        <family val="2"/>
      </rPr>
      <t xml:space="preserve">
</t>
    </r>
    <r>
      <rPr>
        <sz val="7"/>
        <color rgb="FF000000"/>
        <rFont val="Arial"/>
        <family val="2"/>
      </rPr>
      <t>More than 3.52 ha</t>
    </r>
  </si>
  <si>
    <r>
      <rPr>
        <b/>
        <sz val="8"/>
        <rFont val="Arial"/>
        <family val="2"/>
      </rPr>
      <t>Transformación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 xml:space="preserve">Proccessing </t>
    </r>
  </si>
  <si>
    <r>
      <rPr>
        <b/>
        <sz val="8"/>
        <rFont val="Arial"/>
        <family val="2"/>
      </rPr>
      <t>Producción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Production</t>
    </r>
  </si>
  <si>
    <r>
      <rPr>
        <b/>
        <sz val="8"/>
        <rFont val="Arial"/>
        <family val="2"/>
      </rPr>
      <t>Distribución</t>
    </r>
    <r>
      <rPr>
        <b/>
        <sz val="9"/>
        <rFont val="Arial"/>
        <family val="2"/>
      </rPr>
      <t xml:space="preserve">
</t>
    </r>
    <r>
      <rPr>
        <sz val="7"/>
        <rFont val="Arial"/>
        <family val="2"/>
      </rPr>
      <t>Distribution</t>
    </r>
  </si>
  <si>
    <r>
      <t xml:space="preserve">3. Organización
</t>
    </r>
    <r>
      <rPr>
        <sz val="9"/>
        <color rgb="FF000000"/>
        <rFont val="Arial"/>
        <family val="2"/>
      </rPr>
      <t xml:space="preserve">    </t>
    </r>
    <r>
      <rPr>
        <sz val="7"/>
        <color rgb="FF000000"/>
        <rFont val="Arial"/>
        <family val="2"/>
      </rPr>
      <t xml:space="preserve"> Organization</t>
    </r>
  </si>
  <si>
    <r>
      <rPr>
        <b/>
        <sz val="9"/>
        <color theme="1"/>
        <rFont val="Arial"/>
        <family val="2"/>
      </rPr>
      <t>4. Nuevo cliente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 xml:space="preserve">   New customer</t>
    </r>
  </si>
  <si>
    <t>Sí/Yes</t>
  </si>
  <si>
    <t>Si/No</t>
  </si>
  <si>
    <t>apicultura</t>
  </si>
  <si>
    <t>apícola</t>
  </si>
  <si>
    <t>apicola</t>
  </si>
  <si>
    <t>miel</t>
  </si>
  <si>
    <t>abeja</t>
  </si>
  <si>
    <t>miel de abeja</t>
  </si>
  <si>
    <t>colmena</t>
  </si>
  <si>
    <r>
      <t xml:space="preserve">5.  Solicitante (nombre y apellido)
</t>
    </r>
    <r>
      <rPr>
        <sz val="7"/>
        <color rgb="FF000000"/>
        <rFont val="Arial"/>
        <family val="2"/>
      </rPr>
      <t xml:space="preserve">    Applicant (name and surname)</t>
    </r>
  </si>
  <si>
    <r>
      <rPr>
        <b/>
        <sz val="9"/>
        <color theme="1"/>
        <rFont val="Arial"/>
        <family val="2"/>
      </rPr>
      <t>6. Cargo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 xml:space="preserve">      Position</t>
    </r>
  </si>
  <si>
    <r>
      <t xml:space="preserve">7. Tipo  de operación
 </t>
    </r>
    <r>
      <rPr>
        <sz val="7"/>
        <color rgb="FF000000"/>
        <rFont val="Arial"/>
        <family val="2"/>
      </rPr>
      <t xml:space="preserve">    Type of operation</t>
    </r>
  </si>
  <si>
    <r>
      <t xml:space="preserve">8. Tipo  de producto
 </t>
    </r>
    <r>
      <rPr>
        <sz val="7"/>
        <color rgb="FF000000"/>
        <rFont val="Arial"/>
        <family val="2"/>
      </rPr>
      <t xml:space="preserve">    Type of product</t>
    </r>
  </si>
  <si>
    <r>
      <t xml:space="preserve">9. Base normativa
</t>
    </r>
    <r>
      <rPr>
        <sz val="7"/>
        <color rgb="FF000000"/>
        <rFont val="Arial"/>
        <family val="2"/>
      </rPr>
      <t xml:space="preserve">      Regulatory basis</t>
    </r>
  </si>
  <si>
    <t>abejas</t>
  </si>
  <si>
    <t>mieles</t>
  </si>
  <si>
    <t>colmenas</t>
  </si>
  <si>
    <t>mieles de abejas</t>
  </si>
  <si>
    <t>miel de abejas</t>
  </si>
  <si>
    <t>apicolas</t>
  </si>
  <si>
    <t>apícolas</t>
  </si>
  <si>
    <t>mieles de abeja</t>
  </si>
  <si>
    <r>
      <t xml:space="preserve">Código
</t>
    </r>
    <r>
      <rPr>
        <sz val="7"/>
        <rFont val="Arial"/>
        <family val="2"/>
      </rPr>
      <t>Code</t>
    </r>
  </si>
  <si>
    <t>Inspecciones adicionales</t>
  </si>
  <si>
    <r>
      <rPr>
        <b/>
        <sz val="8"/>
        <color rgb="FF000000"/>
        <rFont val="Arial"/>
        <family val="2"/>
      </rPr>
      <t xml:space="preserve">Con un área de:
</t>
    </r>
    <r>
      <rPr>
        <sz val="7"/>
        <color rgb="FF000000"/>
        <rFont val="Arial"/>
        <family val="2"/>
      </rPr>
      <t>With an area of:</t>
    </r>
  </si>
  <si>
    <r>
      <t xml:space="preserve">     </t>
    </r>
    <r>
      <rPr>
        <b/>
        <sz val="9"/>
        <rFont val="Arial"/>
        <family val="2"/>
      </rPr>
      <t xml:space="preserve">   Inspeccion SIC*
</t>
    </r>
    <r>
      <rPr>
        <sz val="7"/>
        <rFont val="Arial"/>
        <family val="2"/>
      </rPr>
      <t xml:space="preserve">          Internal Control System  inspection</t>
    </r>
  </si>
  <si>
    <r>
      <t xml:space="preserve">        Redacción del  informe
</t>
    </r>
    <r>
      <rPr>
        <b/>
        <sz val="7"/>
        <rFont val="Arial"/>
        <family val="2"/>
      </rPr>
      <t xml:space="preserve">          </t>
    </r>
    <r>
      <rPr>
        <sz val="7"/>
        <rFont val="Arial"/>
        <family val="2"/>
      </rPr>
      <t>Report writing</t>
    </r>
    <r>
      <rPr>
        <b/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</si>
  <si>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 xml:space="preserve">        Días de viaje</t>
    </r>
    <r>
      <rPr>
        <sz val="9"/>
        <rFont val="Arial"/>
        <family val="2"/>
      </rPr>
      <t xml:space="preserve">
</t>
    </r>
    <r>
      <rPr>
        <sz val="7"/>
        <rFont val="Arial"/>
        <family val="2"/>
      </rPr>
      <t xml:space="preserve">           Days of travel</t>
    </r>
  </si>
  <si>
    <r>
      <t xml:space="preserve">        Inspeccion SIC*
</t>
    </r>
    <r>
      <rPr>
        <b/>
        <sz val="7"/>
        <rFont val="Arial"/>
        <family val="2"/>
      </rPr>
      <t xml:space="preserve">         </t>
    </r>
    <r>
      <rPr>
        <sz val="7"/>
        <rFont val="Arial"/>
        <family val="2"/>
      </rPr>
      <t xml:space="preserve"> ICS inspection</t>
    </r>
  </si>
  <si>
    <t>Ciudades</t>
  </si>
  <si>
    <t>La Paz</t>
  </si>
  <si>
    <t>San Salvador</t>
  </si>
  <si>
    <t>Ciudad de México</t>
  </si>
  <si>
    <t>Managua</t>
  </si>
  <si>
    <t>Lima</t>
  </si>
  <si>
    <t>Caracas</t>
  </si>
  <si>
    <t xml:space="preserve"> + El periodo de conversión/transición empieza con la aceptación de la solicitud.</t>
  </si>
  <si>
    <t xml:space="preserve"> + A la firma del contrato se deberá cancelar el total del monto estipulado o según acuerdo mutuo.</t>
  </si>
  <si>
    <t xml:space="preserve"> + Los gastos de transporte y logística del inspector corren por cuenta del operador.</t>
  </si>
  <si>
    <t xml:space="preserve"> + El firmante del contrato se responsabiliza por la buena ejecución de la certificación.</t>
  </si>
  <si>
    <t xml:space="preserve"> + Los certificados e informes de la inspección realizados se entregarán en un término de 45 días hábiles a partir de la finalización total de la inspección (fecha de la última información entregada a BIO LATINA).</t>
  </si>
  <si>
    <t xml:space="preserve"> + A la aceptación de este presupuesto o carta presupuesto,  se firma el contrato de certificación, y/o adendum, y  
     se procede a la planificación de las inspecciones.</t>
  </si>
  <si>
    <t xml:space="preserve"> + BIO LATINA no cobra costos adicionales a los estipulados en el contrato de certificación de productos 
     ecológicos y en caso de que el costo del servicio brindado ha sido menor al calculado en el presupuesto se 
     informará al cliente sobre el crédito a su favor y se procederá a su devolución.</t>
  </si>
  <si>
    <t xml:space="preserve"> + En caso de una inadecuada planificación de la inspección por el operador, este deberá asumir los gastos 
     pertinentes por los días empleados por BIO LATINA.</t>
  </si>
  <si>
    <t xml:space="preserve"> + La cuota de solicitud no es reembolsable. Desde el momento de la firma del contrato de certificación (BB1) o 
    del adendum al contrato (BB2). El presupuesto acordado no es reembolsable, a menos que el operador o 
    solicitante retire su solicitud 10 días antes de la inspección y en este caso será responsable por los costes de 
    servicio incurridos hasta la fecha de retiro de la misma
</t>
  </si>
  <si>
    <t>Referencia:</t>
  </si>
  <si>
    <r>
      <rPr>
        <b/>
        <sz val="8"/>
        <color theme="1"/>
        <rFont val="Arial"/>
        <family val="2"/>
      </rPr>
      <t xml:space="preserve">Estados Unidos
</t>
    </r>
    <r>
      <rPr>
        <sz val="7"/>
        <color theme="1"/>
        <rFont val="Arial"/>
        <family val="2"/>
      </rPr>
      <t>United States</t>
    </r>
  </si>
  <si>
    <t>Tipo de inspección</t>
  </si>
  <si>
    <t>Áreas</t>
  </si>
  <si>
    <t>Cultivos/Productos</t>
  </si>
  <si>
    <t>Costo (USD)</t>
  </si>
  <si>
    <r>
      <t xml:space="preserve">La cotización es </t>
    </r>
    <r>
      <rPr>
        <b/>
        <u/>
        <sz val="9"/>
        <rFont val="Arial"/>
        <family val="2"/>
      </rPr>
      <t xml:space="preserve">válida por 7 días </t>
    </r>
    <r>
      <rPr>
        <b/>
        <sz val="9"/>
        <rFont val="Arial"/>
        <family val="2"/>
      </rPr>
      <t xml:space="preserve">e incluye:   </t>
    </r>
  </si>
  <si>
    <t>La cotización no incluye:</t>
  </si>
  <si>
    <t>N°</t>
  </si>
  <si>
    <t>Banco</t>
  </si>
  <si>
    <t>Cuenta bancaria</t>
  </si>
  <si>
    <t>CCI</t>
  </si>
  <si>
    <t>BCP</t>
  </si>
  <si>
    <t>BBVA</t>
  </si>
  <si>
    <t>Banco Nación</t>
  </si>
  <si>
    <t>193-2389040-1-26</t>
  </si>
  <si>
    <t>0011-0147-0100026988</t>
  </si>
  <si>
    <t>00-003048586</t>
  </si>
  <si>
    <t xml:space="preserve">Estoy a sus órdenes ante cualquier consulta. </t>
  </si>
  <si>
    <t>Condiciones de pago:</t>
  </si>
  <si>
    <t>CEE</t>
  </si>
  <si>
    <t>USDA-NOP</t>
  </si>
  <si>
    <t>COR</t>
  </si>
  <si>
    <r>
      <t xml:space="preserve">UE - BIO LATINA
</t>
    </r>
    <r>
      <rPr>
        <sz val="9"/>
        <color theme="1"/>
        <rFont val="Arial"/>
        <family val="2"/>
      </rPr>
      <t>European Union</t>
    </r>
  </si>
  <si>
    <r>
      <t xml:space="preserve"> Nacional  
</t>
    </r>
    <r>
      <rPr>
        <sz val="9"/>
        <rFont val="Arial"/>
        <family val="2"/>
      </rPr>
      <t>Local</t>
    </r>
  </si>
  <si>
    <r>
      <t xml:space="preserve">Otro
</t>
    </r>
    <r>
      <rPr>
        <sz val="9"/>
        <rFont val="Arial"/>
        <family val="2"/>
      </rPr>
      <t>Other</t>
    </r>
  </si>
  <si>
    <t>Moneda</t>
  </si>
  <si>
    <t>Detracciones</t>
  </si>
  <si>
    <t>Gerente General</t>
  </si>
  <si>
    <t>011-047-000100026988-84</t>
  </si>
  <si>
    <t>USD</t>
  </si>
  <si>
    <t>Abono del 50% a la aceptación de este presupuesto; el saldo del 50% a la entrega del dictamen de certificación.</t>
  </si>
  <si>
    <t>Reglamentos locales</t>
  </si>
  <si>
    <t>Otros reglamentos</t>
  </si>
  <si>
    <r>
      <rPr>
        <b/>
        <sz val="8"/>
        <rFont val="Arial"/>
        <family val="2"/>
      </rPr>
      <t xml:space="preserve">Nacional  </t>
    </r>
    <r>
      <rPr>
        <b/>
        <sz val="7"/>
        <rFont val="Arial"/>
        <family val="2"/>
      </rPr>
      <t xml:space="preserve">
</t>
    </r>
    <r>
      <rPr>
        <sz val="7"/>
        <rFont val="Arial"/>
        <family val="2"/>
      </rPr>
      <t>Local</t>
    </r>
  </si>
  <si>
    <t>SCC</t>
  </si>
  <si>
    <t>C.A.F.E. Practices</t>
  </si>
  <si>
    <t>SPP</t>
  </si>
  <si>
    <t>Japón</t>
  </si>
  <si>
    <t>BIO SUISSE</t>
  </si>
  <si>
    <t>Bird Friendly</t>
  </si>
  <si>
    <t>Naturland</t>
  </si>
  <si>
    <t>Ley 3525</t>
  </si>
  <si>
    <r>
      <t xml:space="preserve">Estados Unidos
</t>
    </r>
    <r>
      <rPr>
        <sz val="9"/>
        <color theme="1"/>
        <rFont val="Arial"/>
        <family val="2"/>
      </rPr>
      <t>United States</t>
    </r>
  </si>
  <si>
    <t>RTCA 67.06.74:16</t>
  </si>
  <si>
    <t>D.S.044-2006-AG/D.S.002-2020- MINAGRI</t>
  </si>
  <si>
    <t>Apicultura</t>
  </si>
  <si>
    <t>BAC</t>
  </si>
  <si>
    <t>012087300</t>
  </si>
  <si>
    <t>012087292</t>
  </si>
  <si>
    <t>FICOHSA</t>
  </si>
  <si>
    <t>Lempiras</t>
  </si>
  <si>
    <t>200010933101</t>
  </si>
  <si>
    <t>200010787865</t>
  </si>
  <si>
    <t>Banco1</t>
  </si>
  <si>
    <t>Banco2</t>
  </si>
  <si>
    <t>Banco3</t>
  </si>
  <si>
    <t>Moneda1</t>
  </si>
  <si>
    <t>Moneda2</t>
  </si>
  <si>
    <t>CB1</t>
  </si>
  <si>
    <t>CB2</t>
  </si>
  <si>
    <t>CB3</t>
  </si>
  <si>
    <t>CCI1</t>
  </si>
  <si>
    <t>CCI2</t>
  </si>
  <si>
    <t>Moneda3</t>
  </si>
  <si>
    <t>219300238904012000</t>
  </si>
  <si>
    <t>Nombre</t>
  </si>
  <si>
    <t>BIO LATINA S.A.C.</t>
  </si>
  <si>
    <t>BIOLATINA NICARAGUA SOCIEDAD ANONIMA</t>
  </si>
  <si>
    <t xml:space="preserve">
</t>
  </si>
  <si>
    <t>Jr de La Rocca de Vergallo N° 493, Magdalena del Mar 15076, Smart Oficinas Boutique, Oficina 1811, Lima 17, Perú</t>
  </si>
  <si>
    <t>Dirección</t>
  </si>
  <si>
    <t>Despedida de carta</t>
  </si>
  <si>
    <t>Banco Nacional de Bolivia</t>
  </si>
  <si>
    <t>Bolivanos</t>
  </si>
  <si>
    <t>1000296666</t>
  </si>
  <si>
    <t>1400624751</t>
  </si>
  <si>
    <t>BIO LATINA CERTIFICADORA DE NORMAS AMBIENTALES Y SOCIALES SRL</t>
  </si>
  <si>
    <t>"Referencia: "</t>
  </si>
  <si>
    <t>Datos bancarios</t>
  </si>
  <si>
    <t>Jaime Picado Zamora</t>
  </si>
  <si>
    <t>Representante en Nicaragua</t>
  </si>
  <si>
    <t>Ciudad</t>
  </si>
  <si>
    <t>Ciudad#</t>
  </si>
  <si>
    <t>Nombre de organización</t>
  </si>
  <si>
    <t>Nombre y apellido</t>
  </si>
  <si>
    <r>
      <t>Edif. Paola, dpto. 102, calle Primavera, Sopocachi, entre final Sánchez Lima (ex-gasolinera Kantutani) y Presbítero Medina, </t>
    </r>
    <r>
      <rPr>
        <b/>
        <sz val="12"/>
        <color rgb="FF7A7A7A"/>
        <rFont val="Roboto"/>
      </rPr>
      <t>La Paz, Bolivia</t>
    </r>
  </si>
  <si>
    <r>
      <t>Plaza Maria, Barrio Dolores, segunda calle, Santa Rosa de Copan,</t>
    </r>
    <r>
      <rPr>
        <b/>
        <sz val="12"/>
        <color rgb="FF7A7A7A"/>
        <rFont val="Roboto"/>
      </rPr>
      <t> Copan, Honduras</t>
    </r>
    <r>
      <rPr>
        <sz val="12"/>
        <color rgb="FF7A7A7A"/>
        <rFont val="Roboto"/>
      </rPr>
      <t>.</t>
    </r>
  </si>
  <si>
    <t>Colonia El Periodista de Excel automotriz 1 c. este, 1 c. sur, 1 c. este # 232, Managua, Nicaragua</t>
  </si>
  <si>
    <t>Cundinamarca</t>
  </si>
  <si>
    <t>El monto total es: Escribir monto en letras</t>
  </si>
  <si>
    <t>BBVA Colombia</t>
  </si>
  <si>
    <t>BIO LATINA COLOMBIA SS</t>
  </si>
  <si>
    <t>0013-066-1000200-111211</t>
  </si>
  <si>
    <t>Pesos colombianos</t>
  </si>
  <si>
    <r>
      <rPr>
        <b/>
        <sz val="12"/>
        <color rgb="FF92D050"/>
        <rFont val="Arial"/>
        <family val="2"/>
      </rPr>
      <t>|</t>
    </r>
    <r>
      <rPr>
        <sz val="9"/>
        <rFont val="Arial"/>
        <family val="2"/>
      </rPr>
      <t xml:space="preserve">  biolatina.com</t>
    </r>
  </si>
  <si>
    <t>Flavia Choque Choque</t>
  </si>
  <si>
    <t>Representante en Bolivia</t>
  </si>
  <si>
    <t>Jorge Torres Alfonso</t>
  </si>
  <si>
    <t>Representante en Colombia</t>
  </si>
  <si>
    <t>Representante en Honduras</t>
  </si>
  <si>
    <t>Dany Portillo Lara</t>
  </si>
  <si>
    <t>Copán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</si>
</sst>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"/>
    <numFmt numFmtId="166" formatCode="_-[$$-409]* #,##0.00_ ;_-[$$-409]* \-#,##0.00\ ;_-[$$-409]* &quot;-&quot;??_ ;_-@_ "/>
    <numFmt numFmtId="167" formatCode="_-[$$-409]* #,##0.0_ ;_-[$$-409]* \-#,##0.0\ ;_-[$$-409]* &quot;-&quot;?_ ;_-@_ "/>
    <numFmt numFmtId="168" formatCode="dd/mm/yyyy;@"/>
    <numFmt numFmtId="169" formatCode="&quot;&quot;"/>
    <numFmt numFmtId="170" formatCode="[$-4C0A]dddd\,\ dd&quot; de &quot;mmmm&quot; de &quot;yyyy;@"/>
    <numFmt numFmtId="171" formatCode="[$$-540A]#,##0"/>
  </numFmts>
  <fonts count="51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sz val="11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b/>
      <u/>
      <sz val="12"/>
      <name val="Arial"/>
      <family val="2"/>
    </font>
    <font>
      <b/>
      <sz val="8"/>
      <color indexed="81"/>
      <name val="Tahoma"/>
      <family val="2"/>
    </font>
    <font>
      <b/>
      <sz val="8.5"/>
      <color rgb="FF000000"/>
      <name val="Arial"/>
      <family val="2"/>
    </font>
    <font>
      <b/>
      <sz val="12"/>
      <color rgb="FF00B050"/>
      <name val="Arial"/>
      <family val="2"/>
    </font>
    <font>
      <sz val="9"/>
      <color rgb="FF00B050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9"/>
      <name val="Arial"/>
      <family val="2"/>
    </font>
    <font>
      <b/>
      <sz val="9"/>
      <color indexed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b/>
      <u/>
      <sz val="9"/>
      <name val="Arial"/>
      <family val="2"/>
    </font>
    <font>
      <i/>
      <sz val="9"/>
      <color rgb="FF171717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7"/>
      <color theme="0"/>
      <name val="Arial"/>
      <family val="2"/>
    </font>
    <font>
      <sz val="12"/>
      <color rgb="FF7A7A7A"/>
      <name val="Roboto"/>
    </font>
    <font>
      <b/>
      <sz val="12"/>
      <color rgb="FF7A7A7A"/>
      <name val="Roboto"/>
    </font>
    <font>
      <b/>
      <sz val="12"/>
      <color rgb="FF92D05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1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indent="2"/>
    </xf>
    <xf numFmtId="0" fontId="2" fillId="0" borderId="4" xfId="0" applyFont="1" applyBorder="1" applyAlignment="1">
      <alignment horizontal="left" vertical="center" indent="5"/>
    </xf>
    <xf numFmtId="0" fontId="2" fillId="0" borderId="5" xfId="0" applyFont="1" applyBorder="1" applyAlignment="1">
      <alignment horizontal="left" vertical="center" indent="2"/>
    </xf>
    <xf numFmtId="0" fontId="2" fillId="0" borderId="6" xfId="0" applyFont="1" applyBorder="1" applyAlignment="1">
      <alignment horizontal="left" vertical="center" wrapText="1" indent="5"/>
    </xf>
    <xf numFmtId="0" fontId="2" fillId="0" borderId="1" xfId="0" applyFont="1" applyBorder="1"/>
    <xf numFmtId="0" fontId="2" fillId="2" borderId="0" xfId="0" applyFont="1" applyFill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center"/>
    </xf>
    <xf numFmtId="0" fontId="2" fillId="2" borderId="3" xfId="0" quotePrefix="1" applyFont="1" applyFill="1" applyBorder="1" applyAlignment="1">
      <alignment horizontal="left" vertical="center" wrapText="1" indent="2"/>
    </xf>
    <xf numFmtId="0" fontId="13" fillId="0" borderId="0" xfId="0" applyFont="1" applyAlignment="1">
      <alignment horizontal="center"/>
    </xf>
    <xf numFmtId="0" fontId="7" fillId="0" borderId="0" xfId="0" quotePrefix="1" applyFont="1"/>
    <xf numFmtId="0" fontId="2" fillId="0" borderId="7" xfId="0" applyFont="1" applyBorder="1"/>
    <xf numFmtId="0" fontId="2" fillId="0" borderId="2" xfId="0" applyFont="1" applyBorder="1"/>
    <xf numFmtId="0" fontId="2" fillId="0" borderId="8" xfId="0" applyFont="1" applyBorder="1"/>
    <xf numFmtId="0" fontId="0" fillId="0" borderId="3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7" fillId="3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7" fillId="0" borderId="3" xfId="0" applyFont="1" applyBorder="1" applyAlignment="1">
      <alignment vertical="center"/>
    </xf>
    <xf numFmtId="165" fontId="6" fillId="4" borderId="9" xfId="0" applyNumberFormat="1" applyFont="1" applyFill="1" applyBorder="1"/>
    <xf numFmtId="0" fontId="4" fillId="4" borderId="10" xfId="0" applyFont="1" applyFill="1" applyBorder="1"/>
    <xf numFmtId="0" fontId="7" fillId="4" borderId="10" xfId="0" applyFont="1" applyFill="1" applyBorder="1" applyAlignment="1">
      <alignment horizontal="left"/>
    </xf>
    <xf numFmtId="0" fontId="10" fillId="4" borderId="10" xfId="0" applyFont="1" applyFill="1" applyBorder="1" applyAlignment="1">
      <alignment vertical="center"/>
    </xf>
    <xf numFmtId="165" fontId="0" fillId="0" borderId="0" xfId="0" applyNumberFormat="1"/>
    <xf numFmtId="0" fontId="6" fillId="0" borderId="4" xfId="0" applyFont="1" applyBorder="1" applyAlignment="1">
      <alignment horizontal="left"/>
    </xf>
    <xf numFmtId="0" fontId="0" fillId="0" borderId="1" xfId="0" applyBorder="1"/>
    <xf numFmtId="0" fontId="6" fillId="0" borderId="11" xfId="0" applyFont="1" applyBorder="1" applyAlignment="1">
      <alignment horizontal="left"/>
    </xf>
    <xf numFmtId="0" fontId="0" fillId="0" borderId="10" xfId="0" applyBorder="1"/>
    <xf numFmtId="0" fontId="6" fillId="3" borderId="11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164" fontId="4" fillId="4" borderId="0" xfId="0" applyNumberFormat="1" applyFont="1" applyFill="1"/>
    <xf numFmtId="0" fontId="6" fillId="0" borderId="1" xfId="0" applyFont="1" applyBorder="1"/>
    <xf numFmtId="165" fontId="0" fillId="4" borderId="1" xfId="0" applyNumberFormat="1" applyFill="1" applyBorder="1"/>
    <xf numFmtId="0" fontId="7" fillId="3" borderId="1" xfId="0" applyFont="1" applyFill="1" applyBorder="1" applyAlignment="1">
      <alignment horizontal="left"/>
    </xf>
    <xf numFmtId="0" fontId="6" fillId="0" borderId="10" xfId="0" applyFont="1" applyBorder="1"/>
    <xf numFmtId="165" fontId="0" fillId="4" borderId="10" xfId="0" applyNumberFormat="1" applyFill="1" applyBorder="1"/>
    <xf numFmtId="0" fontId="6" fillId="3" borderId="4" xfId="0" applyFont="1" applyFill="1" applyBorder="1" applyAlignment="1">
      <alignment horizontal="left"/>
    </xf>
    <xf numFmtId="0" fontId="0" fillId="3" borderId="1" xfId="0" applyFill="1" applyBorder="1"/>
    <xf numFmtId="0" fontId="6" fillId="3" borderId="1" xfId="0" applyFont="1" applyFill="1" applyBorder="1" applyAlignment="1">
      <alignment horizontal="left"/>
    </xf>
    <xf numFmtId="0" fontId="0" fillId="3" borderId="10" xfId="0" applyFill="1" applyBorder="1"/>
    <xf numFmtId="0" fontId="6" fillId="3" borderId="10" xfId="0" applyFont="1" applyFill="1" applyBorder="1"/>
    <xf numFmtId="0" fontId="6" fillId="0" borderId="4" xfId="0" applyFont="1" applyBorder="1"/>
    <xf numFmtId="0" fontId="6" fillId="0" borderId="11" xfId="0" applyFont="1" applyBorder="1"/>
    <xf numFmtId="0" fontId="0" fillId="0" borderId="11" xfId="0" applyBorder="1"/>
    <xf numFmtId="164" fontId="4" fillId="4" borderId="10" xfId="0" applyNumberFormat="1" applyFont="1" applyFill="1" applyBorder="1"/>
    <xf numFmtId="0" fontId="7" fillId="0" borderId="10" xfId="0" applyFont="1" applyBorder="1"/>
    <xf numFmtId="0" fontId="6" fillId="4" borderId="10" xfId="0" applyFont="1" applyFill="1" applyBorder="1" applyAlignment="1">
      <alignment horizontal="center"/>
    </xf>
    <xf numFmtId="164" fontId="5" fillId="4" borderId="10" xfId="0" applyNumberFormat="1" applyFont="1" applyFill="1" applyBorder="1"/>
    <xf numFmtId="0" fontId="4" fillId="4" borderId="10" xfId="0" applyFont="1" applyFill="1" applyBorder="1" applyAlignment="1">
      <alignment vertical="center"/>
    </xf>
    <xf numFmtId="164" fontId="4" fillId="3" borderId="0" xfId="0" applyNumberFormat="1" applyFont="1" applyFill="1"/>
    <xf numFmtId="164" fontId="4" fillId="3" borderId="1" xfId="0" applyNumberFormat="1" applyFont="1" applyFill="1" applyBorder="1"/>
    <xf numFmtId="164" fontId="4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16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6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65" fontId="6" fillId="4" borderId="12" xfId="0" applyNumberFormat="1" applyFont="1" applyFill="1" applyBorder="1"/>
    <xf numFmtId="0" fontId="1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6" fillId="4" borderId="13" xfId="0" applyFont="1" applyFill="1" applyBorder="1"/>
    <xf numFmtId="0" fontId="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3" borderId="1" xfId="0" applyFont="1" applyFill="1" applyBorder="1"/>
    <xf numFmtId="0" fontId="6" fillId="3" borderId="10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0" fillId="0" borderId="11" xfId="0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6" fillId="0" borderId="6" xfId="0" applyNumberFormat="1" applyFont="1" applyBorder="1" applyAlignment="1" applyProtection="1">
      <alignment horizontal="right"/>
      <protection locked="0"/>
    </xf>
    <xf numFmtId="165" fontId="6" fillId="0" borderId="14" xfId="0" applyNumberFormat="1" applyFont="1" applyBorder="1" applyAlignment="1" applyProtection="1">
      <alignment horizontal="right"/>
      <protection locked="0"/>
    </xf>
    <xf numFmtId="165" fontId="6" fillId="0" borderId="12" xfId="0" applyNumberFormat="1" applyFont="1" applyBorder="1" applyAlignment="1" applyProtection="1">
      <alignment horizontal="right"/>
      <protection locked="0"/>
    </xf>
    <xf numFmtId="165" fontId="6" fillId="0" borderId="9" xfId="0" applyNumberFormat="1" applyFont="1" applyBorder="1" applyAlignment="1" applyProtection="1">
      <alignment horizontal="right"/>
      <protection locked="0"/>
    </xf>
    <xf numFmtId="165" fontId="6" fillId="3" borderId="12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 applyProtection="1">
      <alignment horizontal="right"/>
      <protection locked="0"/>
    </xf>
    <xf numFmtId="0" fontId="7" fillId="3" borderId="5" xfId="0" applyFont="1" applyFill="1" applyBorder="1" applyAlignment="1" applyProtection="1">
      <alignment horizontal="left"/>
      <protection locked="0"/>
    </xf>
    <xf numFmtId="0" fontId="7" fillId="3" borderId="13" xfId="0" applyFont="1" applyFill="1" applyBorder="1" applyAlignment="1" applyProtection="1">
      <alignment horizontal="left"/>
      <protection locked="0"/>
    </xf>
    <xf numFmtId="165" fontId="6" fillId="3" borderId="6" xfId="0" applyNumberFormat="1" applyFont="1" applyFill="1" applyBorder="1" applyAlignment="1" applyProtection="1">
      <alignment horizontal="right"/>
      <protection locked="0"/>
    </xf>
    <xf numFmtId="165" fontId="6" fillId="3" borderId="14" xfId="0" applyNumberFormat="1" applyFont="1" applyFill="1" applyBorder="1" applyAlignment="1" applyProtection="1">
      <alignment horizontal="right"/>
      <protection locked="0"/>
    </xf>
    <xf numFmtId="165" fontId="6" fillId="0" borderId="6" xfId="0" applyNumberFormat="1" applyFont="1" applyBorder="1" applyProtection="1">
      <protection locked="0"/>
    </xf>
    <xf numFmtId="165" fontId="6" fillId="0" borderId="14" xfId="0" applyNumberFormat="1" applyFont="1" applyBorder="1" applyProtection="1">
      <protection locked="0"/>
    </xf>
    <xf numFmtId="165" fontId="6" fillId="0" borderId="9" xfId="0" applyNumberFormat="1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0" fontId="6" fillId="0" borderId="13" xfId="0" applyFont="1" applyBorder="1" applyProtection="1">
      <protection locked="0"/>
    </xf>
    <xf numFmtId="165" fontId="0" fillId="0" borderId="12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14" fontId="6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6" fillId="0" borderId="10" xfId="0" applyFont="1" applyBorder="1" applyProtection="1"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25" fillId="5" borderId="9" xfId="0" applyFont="1" applyFill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5" fillId="6" borderId="9" xfId="0" applyFont="1" applyFill="1" applyBorder="1" applyAlignment="1" applyProtection="1">
      <alignment horizontal="left" vertical="center" wrapText="1"/>
      <protection hidden="1"/>
    </xf>
    <xf numFmtId="0" fontId="22" fillId="0" borderId="3" xfId="0" applyFont="1" applyBorder="1" applyAlignment="1" applyProtection="1">
      <alignment vertical="center" wrapText="1"/>
      <protection hidden="1"/>
    </xf>
    <xf numFmtId="0" fontId="25" fillId="5" borderId="13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top"/>
    </xf>
    <xf numFmtId="0" fontId="33" fillId="7" borderId="18" xfId="0" applyFont="1" applyFill="1" applyBorder="1" applyAlignment="1">
      <alignment horizontal="left"/>
    </xf>
    <xf numFmtId="0" fontId="18" fillId="7" borderId="18" xfId="0" applyFont="1" applyFill="1" applyBorder="1" applyAlignment="1">
      <alignment horizontal="center"/>
    </xf>
    <xf numFmtId="166" fontId="7" fillId="7" borderId="18" xfId="0" applyNumberFormat="1" applyFont="1" applyFill="1" applyBorder="1"/>
    <xf numFmtId="166" fontId="33" fillId="0" borderId="28" xfId="0" applyNumberFormat="1" applyFont="1" applyBorder="1" applyAlignment="1">
      <alignment vertical="center"/>
    </xf>
    <xf numFmtId="0" fontId="18" fillId="7" borderId="36" xfId="0" applyFont="1" applyFill="1" applyBorder="1" applyAlignment="1">
      <alignment wrapText="1"/>
    </xf>
    <xf numFmtId="166" fontId="33" fillId="3" borderId="28" xfId="0" applyNumberFormat="1" applyFont="1" applyFill="1" applyBorder="1" applyAlignment="1">
      <alignment vertical="center"/>
    </xf>
    <xf numFmtId="0" fontId="33" fillId="7" borderId="1" xfId="0" applyFont="1" applyFill="1" applyBorder="1" applyAlignment="1" applyProtection="1">
      <alignment horizontal="center" vertical="center"/>
      <protection locked="0"/>
    </xf>
    <xf numFmtId="166" fontId="33" fillId="7" borderId="1" xfId="0" applyNumberFormat="1" applyFont="1" applyFill="1" applyBorder="1" applyAlignment="1">
      <alignment horizontal="left" vertical="center"/>
    </xf>
    <xf numFmtId="166" fontId="33" fillId="7" borderId="38" xfId="0" applyNumberFormat="1" applyFont="1" applyFill="1" applyBorder="1" applyAlignment="1">
      <alignment horizontal="left" vertical="center"/>
    </xf>
    <xf numFmtId="165" fontId="18" fillId="0" borderId="16" xfId="0" applyNumberFormat="1" applyFont="1" applyBorder="1" applyAlignment="1" applyProtection="1">
      <alignment horizontal="center" vertical="center"/>
      <protection locked="0"/>
    </xf>
    <xf numFmtId="165" fontId="18" fillId="0" borderId="18" xfId="0" applyNumberFormat="1" applyFont="1" applyBorder="1" applyAlignment="1" applyProtection="1">
      <alignment horizontal="center" vertical="center"/>
      <protection locked="0"/>
    </xf>
    <xf numFmtId="165" fontId="18" fillId="0" borderId="17" xfId="0" applyNumberFormat="1" applyFont="1" applyBorder="1" applyAlignment="1" applyProtection="1">
      <alignment horizontal="center" vertical="center"/>
      <protection locked="0"/>
    </xf>
    <xf numFmtId="166" fontId="33" fillId="0" borderId="35" xfId="0" applyNumberFormat="1" applyFont="1" applyBorder="1" applyAlignment="1">
      <alignment vertical="center"/>
    </xf>
    <xf numFmtId="166" fontId="33" fillId="0" borderId="30" xfId="0" applyNumberFormat="1" applyFont="1" applyBorder="1" applyAlignment="1">
      <alignment vertical="center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0" fontId="8" fillId="7" borderId="20" xfId="0" applyFont="1" applyFill="1" applyBorder="1" applyAlignment="1">
      <alignment vertical="top"/>
    </xf>
    <xf numFmtId="0" fontId="13" fillId="7" borderId="20" xfId="0" applyFont="1" applyFill="1" applyBorder="1" applyAlignment="1">
      <alignment horizontal="center" vertical="top"/>
    </xf>
    <xf numFmtId="0" fontId="33" fillId="7" borderId="28" xfId="0" applyFont="1" applyFill="1" applyBorder="1" applyAlignment="1">
      <alignment horizontal="center" vertical="top" wrapText="1"/>
    </xf>
    <xf numFmtId="0" fontId="33" fillId="7" borderId="33" xfId="0" applyFont="1" applyFill="1" applyBorder="1"/>
    <xf numFmtId="166" fontId="6" fillId="7" borderId="33" xfId="0" applyNumberFormat="1" applyFont="1" applyFill="1" applyBorder="1"/>
    <xf numFmtId="0" fontId="33" fillId="7" borderId="23" xfId="0" applyFont="1" applyFill="1" applyBorder="1" applyAlignment="1">
      <alignment wrapText="1"/>
    </xf>
    <xf numFmtId="0" fontId="33" fillId="7" borderId="24" xfId="0" applyFont="1" applyFill="1" applyBorder="1" applyAlignment="1">
      <alignment vertical="top" wrapText="1"/>
    </xf>
    <xf numFmtId="0" fontId="34" fillId="7" borderId="43" xfId="0" applyFont="1" applyFill="1" applyBorder="1" applyAlignment="1">
      <alignment vertical="center"/>
    </xf>
    <xf numFmtId="0" fontId="0" fillId="7" borderId="40" xfId="0" applyFill="1" applyBorder="1"/>
    <xf numFmtId="0" fontId="33" fillId="7" borderId="19" xfId="0" applyFont="1" applyFill="1" applyBorder="1" applyAlignment="1">
      <alignment horizontal="center" vertical="top" wrapText="1"/>
    </xf>
    <xf numFmtId="0" fontId="33" fillId="7" borderId="20" xfId="0" applyFont="1" applyFill="1" applyBorder="1" applyAlignment="1" applyProtection="1">
      <alignment horizontal="center"/>
      <protection locked="0"/>
    </xf>
    <xf numFmtId="166" fontId="33" fillId="7" borderId="20" xfId="0" applyNumberFormat="1" applyFont="1" applyFill="1" applyBorder="1" applyAlignment="1">
      <alignment horizontal="left"/>
    </xf>
    <xf numFmtId="165" fontId="18" fillId="0" borderId="6" xfId="0" applyNumberFormat="1" applyFont="1" applyBorder="1" applyAlignment="1" applyProtection="1">
      <alignment horizontal="center" vertical="center"/>
      <protection locked="0"/>
    </xf>
    <xf numFmtId="166" fontId="33" fillId="7" borderId="45" xfId="0" applyNumberFormat="1" applyFont="1" applyFill="1" applyBorder="1" applyAlignment="1">
      <alignment horizontal="left"/>
    </xf>
    <xf numFmtId="0" fontId="14" fillId="7" borderId="20" xfId="0" applyFont="1" applyFill="1" applyBorder="1" applyAlignment="1">
      <alignment horizontal="center" vertical="top"/>
    </xf>
    <xf numFmtId="0" fontId="14" fillId="7" borderId="19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right"/>
    </xf>
    <xf numFmtId="0" fontId="33" fillId="7" borderId="20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justify"/>
    </xf>
    <xf numFmtId="0" fontId="0" fillId="0" borderId="0" xfId="0" applyAlignment="1">
      <alignment horizontal="justify"/>
    </xf>
    <xf numFmtId="0" fontId="0" fillId="0" borderId="5" xfId="0" applyBorder="1" applyAlignment="1">
      <alignment horizontal="justify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justify"/>
    </xf>
    <xf numFmtId="0" fontId="2" fillId="0" borderId="5" xfId="0" applyFont="1" applyBorder="1" applyAlignment="1">
      <alignment horizontal="justify" vertical="center"/>
    </xf>
    <xf numFmtId="0" fontId="30" fillId="7" borderId="1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18" fillId="7" borderId="24" xfId="0" applyFont="1" applyFill="1" applyBorder="1" applyAlignment="1">
      <alignment vertical="center" wrapText="1"/>
    </xf>
    <xf numFmtId="167" fontId="18" fillId="0" borderId="16" xfId="0" applyNumberFormat="1" applyFont="1" applyBorder="1" applyAlignment="1" applyProtection="1">
      <alignment horizontal="center" vertical="center"/>
      <protection locked="0"/>
    </xf>
    <xf numFmtId="166" fontId="18" fillId="0" borderId="16" xfId="0" applyNumberFormat="1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left" vertical="top" wrapText="1"/>
    </xf>
    <xf numFmtId="165" fontId="18" fillId="3" borderId="0" xfId="0" applyNumberFormat="1" applyFont="1" applyFill="1" applyAlignment="1" applyProtection="1">
      <alignment horizontal="center" vertical="center"/>
      <protection locked="0"/>
    </xf>
    <xf numFmtId="166" fontId="18" fillId="3" borderId="0" xfId="0" applyNumberFormat="1" applyFont="1" applyFill="1" applyAlignment="1">
      <alignment vertical="center"/>
    </xf>
    <xf numFmtId="166" fontId="33" fillId="3" borderId="0" xfId="0" applyNumberFormat="1" applyFont="1" applyFill="1" applyAlignment="1">
      <alignment vertical="center"/>
    </xf>
    <xf numFmtId="0" fontId="33" fillId="7" borderId="21" xfId="0" applyFont="1" applyFill="1" applyBorder="1" applyAlignment="1">
      <alignment vertical="top" wrapText="1"/>
    </xf>
    <xf numFmtId="0" fontId="33" fillId="7" borderId="35" xfId="0" applyFont="1" applyFill="1" applyBorder="1" applyAlignment="1">
      <alignment vertical="top" wrapText="1"/>
    </xf>
    <xf numFmtId="0" fontId="33" fillId="7" borderId="22" xfId="0" applyFont="1" applyFill="1" applyBorder="1" applyAlignment="1">
      <alignment horizontal="left" vertical="top" wrapText="1"/>
    </xf>
    <xf numFmtId="0" fontId="33" fillId="7" borderId="7" xfId="0" applyFont="1" applyFill="1" applyBorder="1" applyAlignment="1">
      <alignment horizontal="center" vertical="top" wrapText="1"/>
    </xf>
    <xf numFmtId="49" fontId="29" fillId="8" borderId="16" xfId="0" applyNumberFormat="1" applyFont="1" applyFill="1" applyBorder="1" applyAlignment="1">
      <alignment vertical="center" wrapText="1" readingOrder="1"/>
    </xf>
    <xf numFmtId="0" fontId="28" fillId="8" borderId="21" xfId="0" applyFont="1" applyFill="1" applyBorder="1" applyAlignment="1">
      <alignment horizontal="center" vertical="center" wrapText="1"/>
    </xf>
    <xf numFmtId="0" fontId="28" fillId="8" borderId="7" xfId="0" applyFont="1" applyFill="1" applyBorder="1" applyAlignment="1">
      <alignment horizontal="center" vertical="center" wrapText="1"/>
    </xf>
    <xf numFmtId="0" fontId="38" fillId="8" borderId="21" xfId="0" applyFont="1" applyFill="1" applyBorder="1" applyAlignment="1">
      <alignment horizontal="center" vertical="center" wrapText="1"/>
    </xf>
    <xf numFmtId="0" fontId="33" fillId="7" borderId="15" xfId="0" applyFont="1" applyFill="1" applyBorder="1" applyAlignment="1">
      <alignment vertical="center" wrapText="1"/>
    </xf>
    <xf numFmtId="165" fontId="18" fillId="0" borderId="17" xfId="0" applyNumberFormat="1" applyFont="1" applyBorder="1" applyAlignment="1" applyProtection="1">
      <alignment horizontal="center" vertical="center" wrapText="1"/>
      <protection locked="0"/>
    </xf>
    <xf numFmtId="0" fontId="25" fillId="5" borderId="0" xfId="0" applyFont="1" applyFill="1" applyAlignment="1" applyProtection="1">
      <alignment horizontal="left" vertical="center" wrapText="1"/>
      <protection hidden="1"/>
    </xf>
    <xf numFmtId="165" fontId="18" fillId="0" borderId="0" xfId="0" applyNumberFormat="1" applyFont="1" applyAlignment="1" applyProtection="1">
      <alignment horizontal="center" vertical="center"/>
      <protection locked="0"/>
    </xf>
    <xf numFmtId="165" fontId="18" fillId="0" borderId="19" xfId="0" applyNumberFormat="1" applyFont="1" applyBorder="1" applyAlignment="1" applyProtection="1">
      <alignment horizontal="center" vertical="center"/>
      <protection locked="0"/>
    </xf>
    <xf numFmtId="0" fontId="33" fillId="7" borderId="0" xfId="0" applyFont="1" applyFill="1" applyAlignment="1">
      <alignment horizontal="center" vertical="top" wrapText="1"/>
    </xf>
    <xf numFmtId="165" fontId="18" fillId="0" borderId="27" xfId="0" applyNumberFormat="1" applyFont="1" applyBorder="1" applyAlignment="1" applyProtection="1">
      <alignment horizontal="center" vertical="center"/>
      <protection locked="0"/>
    </xf>
    <xf numFmtId="165" fontId="18" fillId="0" borderId="43" xfId="0" applyNumberFormat="1" applyFont="1" applyBorder="1" applyAlignment="1" applyProtection="1">
      <alignment horizontal="center" vertical="center"/>
      <protection locked="0"/>
    </xf>
    <xf numFmtId="165" fontId="18" fillId="0" borderId="25" xfId="0" applyNumberFormat="1" applyFont="1" applyBorder="1" applyAlignment="1" applyProtection="1">
      <alignment horizontal="center" vertical="center"/>
      <protection locked="0"/>
    </xf>
    <xf numFmtId="49" fontId="29" fillId="7" borderId="47" xfId="0" applyNumberFormat="1" applyFont="1" applyFill="1" applyBorder="1" applyAlignment="1">
      <alignment vertical="center" wrapText="1" readingOrder="1"/>
    </xf>
    <xf numFmtId="0" fontId="33" fillId="8" borderId="31" xfId="0" applyFont="1" applyFill="1" applyBorder="1" applyAlignment="1">
      <alignment horizontal="center" vertical="center" wrapText="1"/>
    </xf>
    <xf numFmtId="166" fontId="18" fillId="0" borderId="16" xfId="0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6" fontId="18" fillId="0" borderId="17" xfId="0" applyNumberFormat="1" applyFont="1" applyBorder="1" applyAlignment="1">
      <alignment vertical="center"/>
    </xf>
    <xf numFmtId="166" fontId="18" fillId="0" borderId="25" xfId="0" applyNumberFormat="1" applyFont="1" applyBorder="1" applyAlignment="1">
      <alignment vertical="center"/>
    </xf>
    <xf numFmtId="166" fontId="18" fillId="0" borderId="14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18" fillId="3" borderId="15" xfId="0" applyNumberFormat="1" applyFont="1" applyFill="1" applyBorder="1" applyAlignment="1">
      <alignment horizontal="center" vertical="center"/>
    </xf>
    <xf numFmtId="166" fontId="18" fillId="3" borderId="21" xfId="0" applyNumberFormat="1" applyFont="1" applyFill="1" applyBorder="1" applyAlignment="1">
      <alignment horizontal="center" vertical="center"/>
    </xf>
    <xf numFmtId="166" fontId="33" fillId="3" borderId="28" xfId="0" applyNumberFormat="1" applyFont="1" applyFill="1" applyBorder="1" applyAlignment="1">
      <alignment horizontal="right"/>
    </xf>
    <xf numFmtId="166" fontId="33" fillId="3" borderId="29" xfId="0" applyNumberFormat="1" applyFont="1" applyFill="1" applyBorder="1" applyAlignment="1">
      <alignment vertical="center"/>
    </xf>
    <xf numFmtId="166" fontId="33" fillId="3" borderId="28" xfId="0" applyNumberFormat="1" applyFont="1" applyFill="1" applyBorder="1"/>
    <xf numFmtId="166" fontId="33" fillId="0" borderId="29" xfId="0" applyNumberFormat="1" applyFont="1" applyBorder="1" applyAlignment="1">
      <alignment vertical="center"/>
    </xf>
    <xf numFmtId="166" fontId="33" fillId="0" borderId="32" xfId="0" applyNumberFormat="1" applyFont="1" applyBorder="1" applyAlignment="1">
      <alignment vertical="center"/>
    </xf>
    <xf numFmtId="166" fontId="33" fillId="0" borderId="31" xfId="0" applyNumberFormat="1" applyFont="1" applyBorder="1" applyAlignment="1">
      <alignment vertical="center"/>
    </xf>
    <xf numFmtId="166" fontId="7" fillId="7" borderId="34" xfId="0" applyNumberFormat="1" applyFont="1" applyFill="1" applyBorder="1"/>
    <xf numFmtId="166" fontId="7" fillId="7" borderId="42" xfId="0" applyNumberFormat="1" applyFont="1" applyFill="1" applyBorder="1" applyAlignment="1">
      <alignment horizontal="left"/>
    </xf>
    <xf numFmtId="166" fontId="7" fillId="7" borderId="44" xfId="0" applyNumberFormat="1" applyFont="1" applyFill="1" applyBorder="1"/>
    <xf numFmtId="0" fontId="30" fillId="3" borderId="49" xfId="0" applyFont="1" applyFill="1" applyBorder="1" applyAlignment="1" applyProtection="1">
      <alignment horizontal="center" vertical="center"/>
      <protection locked="0"/>
    </xf>
    <xf numFmtId="0" fontId="30" fillId="3" borderId="31" xfId="0" applyFont="1" applyFill="1" applyBorder="1" applyAlignment="1" applyProtection="1">
      <alignment horizontal="center" vertical="center" wrapText="1"/>
      <protection locked="0"/>
    </xf>
    <xf numFmtId="0" fontId="30" fillId="3" borderId="42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Protection="1">
      <protection locked="0"/>
    </xf>
    <xf numFmtId="0" fontId="18" fillId="3" borderId="26" xfId="0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18" fillId="0" borderId="15" xfId="0" applyFont="1" applyBorder="1" applyAlignment="1">
      <alignment horizontal="center" vertical="center"/>
    </xf>
    <xf numFmtId="166" fontId="33" fillId="3" borderId="30" xfId="0" applyNumberFormat="1" applyFont="1" applyFill="1" applyBorder="1" applyAlignment="1">
      <alignment horizontal="right"/>
    </xf>
    <xf numFmtId="166" fontId="18" fillId="3" borderId="30" xfId="0" applyNumberFormat="1" applyFont="1" applyFill="1" applyBorder="1" applyAlignment="1">
      <alignment horizontal="right"/>
    </xf>
    <xf numFmtId="166" fontId="18" fillId="3" borderId="28" xfId="0" applyNumberFormat="1" applyFont="1" applyFill="1" applyBorder="1" applyAlignment="1">
      <alignment horizontal="right"/>
    </xf>
    <xf numFmtId="166" fontId="33" fillId="0" borderId="30" xfId="0" applyNumberFormat="1" applyFont="1" applyBorder="1" applyAlignment="1">
      <alignment horizontal="right" vertical="top"/>
    </xf>
    <xf numFmtId="166" fontId="33" fillId="0" borderId="28" xfId="0" applyNumberFormat="1" applyFont="1" applyBorder="1" applyAlignment="1">
      <alignment vertical="top"/>
    </xf>
    <xf numFmtId="1" fontId="6" fillId="3" borderId="31" xfId="0" applyNumberFormat="1" applyFont="1" applyFill="1" applyBorder="1" applyAlignment="1" applyProtection="1">
      <alignment horizontal="center" vertical="center"/>
      <protection locked="0"/>
    </xf>
    <xf numFmtId="49" fontId="36" fillId="8" borderId="15" xfId="0" applyNumberFormat="1" applyFont="1" applyFill="1" applyBorder="1" applyAlignment="1">
      <alignment vertical="center" wrapText="1" readingOrder="1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29" fillId="8" borderId="15" xfId="0" applyNumberFormat="1" applyFont="1" applyFill="1" applyBorder="1" applyAlignment="1">
      <alignment vertical="center" wrapText="1" readingOrder="1"/>
    </xf>
    <xf numFmtId="49" fontId="29" fillId="7" borderId="37" xfId="0" applyNumberFormat="1" applyFont="1" applyFill="1" applyBorder="1" applyAlignment="1">
      <alignment horizontal="left" vertical="center" wrapText="1" readingOrder="1"/>
    </xf>
    <xf numFmtId="0" fontId="0" fillId="3" borderId="42" xfId="0" applyFill="1" applyBorder="1" applyAlignment="1" applyProtection="1">
      <alignment horizontal="center" vertical="center"/>
      <protection locked="0"/>
    </xf>
    <xf numFmtId="0" fontId="33" fillId="7" borderId="52" xfId="0" applyFont="1" applyFill="1" applyBorder="1" applyAlignment="1">
      <alignment vertical="center" wrapText="1"/>
    </xf>
    <xf numFmtId="0" fontId="33" fillId="7" borderId="53" xfId="0" applyFont="1" applyFill="1" applyBorder="1" applyAlignment="1">
      <alignment vertical="center" wrapText="1"/>
    </xf>
    <xf numFmtId="0" fontId="33" fillId="7" borderId="26" xfId="0" applyFont="1" applyFill="1" applyBorder="1" applyAlignment="1">
      <alignment vertical="center" wrapText="1"/>
    </xf>
    <xf numFmtId="0" fontId="0" fillId="0" borderId="26" xfId="0" applyBorder="1" applyAlignment="1">
      <alignment horizontal="left" vertical="center"/>
    </xf>
    <xf numFmtId="14" fontId="0" fillId="3" borderId="44" xfId="0" applyNumberForma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justify"/>
    </xf>
    <xf numFmtId="0" fontId="6" fillId="0" borderId="2" xfId="0" applyFont="1" applyBorder="1" applyAlignment="1">
      <alignment horizontal="justify"/>
    </xf>
    <xf numFmtId="0" fontId="6" fillId="0" borderId="8" xfId="0" applyFont="1" applyBorder="1" applyAlignment="1">
      <alignment horizontal="justify"/>
    </xf>
    <xf numFmtId="169" fontId="6" fillId="9" borderId="31" xfId="0" applyNumberFormat="1" applyFont="1" applyFill="1" applyBorder="1" applyAlignment="1" applyProtection="1">
      <alignment horizontal="center" vertical="center"/>
      <protection locked="0"/>
    </xf>
    <xf numFmtId="169" fontId="6" fillId="9" borderId="50" xfId="0" applyNumberFormat="1" applyFont="1" applyFill="1" applyBorder="1" applyAlignment="1" applyProtection="1">
      <alignment horizontal="center" vertical="center"/>
      <protection locked="0"/>
    </xf>
    <xf numFmtId="49" fontId="29" fillId="7" borderId="23" xfId="0" applyNumberFormat="1" applyFont="1" applyFill="1" applyBorder="1" applyAlignment="1">
      <alignment vertical="center" wrapText="1" readingOrder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170" fontId="18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3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 vertical="top"/>
    </xf>
    <xf numFmtId="0" fontId="18" fillId="3" borderId="0" xfId="0" applyFont="1" applyFill="1" applyAlignment="1">
      <alignment vertical="center"/>
    </xf>
    <xf numFmtId="0" fontId="18" fillId="3" borderId="0" xfId="0" applyFont="1" applyFill="1"/>
    <xf numFmtId="0" fontId="33" fillId="10" borderId="54" xfId="0" applyFont="1" applyFill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 vertical="center"/>
    </xf>
    <xf numFmtId="0" fontId="28" fillId="8" borderId="54" xfId="0" applyFont="1" applyFill="1" applyBorder="1" applyAlignment="1">
      <alignment horizontal="center" vertical="center" wrapText="1"/>
    </xf>
    <xf numFmtId="0" fontId="33" fillId="8" borderId="54" xfId="0" applyFont="1" applyFill="1" applyBorder="1" applyAlignment="1">
      <alignment horizontal="center" vertical="center" wrapText="1"/>
    </xf>
    <xf numFmtId="0" fontId="18" fillId="11" borderId="62" xfId="0" applyFont="1" applyFill="1" applyBorder="1"/>
    <xf numFmtId="0" fontId="18" fillId="11" borderId="63" xfId="0" applyFont="1" applyFill="1" applyBorder="1"/>
    <xf numFmtId="0" fontId="33" fillId="11" borderId="63" xfId="0" applyFont="1" applyFill="1" applyBorder="1" applyAlignment="1">
      <alignment horizontal="center" vertical="center"/>
    </xf>
    <xf numFmtId="0" fontId="18" fillId="11" borderId="64" xfId="0" applyFont="1" applyFill="1" applyBorder="1"/>
    <xf numFmtId="0" fontId="18" fillId="3" borderId="55" xfId="0" applyFont="1" applyFill="1" applyBorder="1" applyAlignment="1">
      <alignment horizontal="center" vertical="center"/>
    </xf>
    <xf numFmtId="0" fontId="18" fillId="3" borderId="65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18" fillId="3" borderId="59" xfId="0" applyFont="1" applyFill="1" applyBorder="1"/>
    <xf numFmtId="0" fontId="18" fillId="3" borderId="61" xfId="0" applyFont="1" applyFill="1" applyBorder="1"/>
    <xf numFmtId="0" fontId="33" fillId="3" borderId="54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55" xfId="0" applyFont="1" applyFill="1" applyBorder="1" applyAlignment="1">
      <alignment horizontal="center" vertical="center"/>
    </xf>
    <xf numFmtId="0" fontId="46" fillId="3" borderId="0" xfId="0" applyFont="1" applyFill="1" applyAlignment="1">
      <alignment horizontal="center" vertical="center"/>
    </xf>
    <xf numFmtId="0" fontId="33" fillId="0" borderId="0" xfId="0" applyFont="1" applyAlignment="1">
      <alignment vertical="center" wrapText="1"/>
    </xf>
    <xf numFmtId="169" fontId="18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33" fillId="8" borderId="21" xfId="0" applyFont="1" applyFill="1" applyBorder="1" applyAlignment="1">
      <alignment horizontal="center" vertical="center" wrapText="1"/>
    </xf>
    <xf numFmtId="0" fontId="18" fillId="3" borderId="65" xfId="0" quotePrefix="1" applyFont="1" applyFill="1" applyBorder="1" applyAlignment="1">
      <alignment horizontal="center" vertical="center"/>
    </xf>
    <xf numFmtId="1" fontId="18" fillId="3" borderId="65" xfId="0" quotePrefix="1" applyNumberFormat="1" applyFont="1" applyFill="1" applyBorder="1" applyAlignment="1">
      <alignment horizontal="center" vertical="center"/>
    </xf>
    <xf numFmtId="1" fontId="18" fillId="3" borderId="65" xfId="0" applyNumberFormat="1" applyFont="1" applyFill="1" applyBorder="1" applyAlignment="1">
      <alignment horizontal="center" vertical="center"/>
    </xf>
    <xf numFmtId="0" fontId="18" fillId="3" borderId="57" xfId="0" applyFont="1" applyFill="1" applyBorder="1" applyAlignment="1">
      <alignment horizontal="center" vertical="center"/>
    </xf>
    <xf numFmtId="0" fontId="18" fillId="3" borderId="56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28" fillId="3" borderId="0" xfId="0" applyFont="1" applyFill="1" applyAlignment="1" applyProtection="1">
      <alignment horizontal="left" vertical="center"/>
      <protection locked="0"/>
    </xf>
    <xf numFmtId="169" fontId="41" fillId="3" borderId="71" xfId="0" applyNumberFormat="1" applyFont="1" applyFill="1" applyBorder="1" applyAlignment="1" applyProtection="1">
      <alignment horizontal="center" vertical="center" wrapText="1"/>
      <protection locked="0"/>
    </xf>
    <xf numFmtId="169" fontId="18" fillId="3" borderId="71" xfId="0" applyNumberFormat="1" applyFont="1" applyFill="1" applyBorder="1" applyAlignment="1" applyProtection="1">
      <alignment horizontal="center" vertical="center" wrapText="1"/>
    </xf>
    <xf numFmtId="169" fontId="0" fillId="3" borderId="0" xfId="0" applyNumberFormat="1" applyFill="1" applyAlignment="1">
      <alignment vertical="center"/>
    </xf>
    <xf numFmtId="0" fontId="18" fillId="7" borderId="18" xfId="0" applyFont="1" applyFill="1" applyBorder="1" applyProtection="1"/>
    <xf numFmtId="166" fontId="18" fillId="7" borderId="18" xfId="0" applyNumberFormat="1" applyFont="1" applyFill="1" applyBorder="1" applyProtection="1"/>
    <xf numFmtId="166" fontId="18" fillId="7" borderId="42" xfId="0" applyNumberFormat="1" applyFont="1" applyFill="1" applyBorder="1" applyProtection="1"/>
    <xf numFmtId="0" fontId="18" fillId="7" borderId="41" xfId="0" applyFont="1" applyFill="1" applyBorder="1" applyAlignment="1">
      <alignment horizontal="left" wrapText="1"/>
    </xf>
    <xf numFmtId="0" fontId="18" fillId="7" borderId="16" xfId="0" applyFont="1" applyFill="1" applyBorder="1" applyAlignment="1">
      <alignment horizontal="left"/>
    </xf>
    <xf numFmtId="0" fontId="18" fillId="7" borderId="37" xfId="0" applyFont="1" applyFill="1" applyBorder="1" applyAlignment="1">
      <alignment horizontal="left" vertical="top" wrapText="1"/>
    </xf>
    <xf numFmtId="0" fontId="18" fillId="7" borderId="6" xfId="0" applyFont="1" applyFill="1" applyBorder="1" applyAlignment="1">
      <alignment horizontal="left" vertical="top"/>
    </xf>
    <xf numFmtId="0" fontId="18" fillId="7" borderId="23" xfId="0" applyFont="1" applyFill="1" applyBorder="1" applyAlignment="1">
      <alignment horizontal="left" vertical="center" wrapText="1"/>
    </xf>
    <xf numFmtId="0" fontId="18" fillId="7" borderId="17" xfId="0" applyFont="1" applyFill="1" applyBorder="1" applyAlignment="1">
      <alignment horizontal="left" vertical="center"/>
    </xf>
    <xf numFmtId="0" fontId="33" fillId="7" borderId="23" xfId="0" applyFont="1" applyFill="1" applyBorder="1" applyAlignment="1" applyProtection="1">
      <alignment horizontal="left" wrapText="1"/>
    </xf>
    <xf numFmtId="0" fontId="33" fillId="7" borderId="18" xfId="0" applyFont="1" applyFill="1" applyBorder="1" applyAlignment="1" applyProtection="1">
      <alignment horizontal="left" wrapText="1"/>
    </xf>
    <xf numFmtId="0" fontId="18" fillId="7" borderId="23" xfId="0" applyFont="1" applyFill="1" applyBorder="1" applyAlignment="1">
      <alignment horizontal="left" vertical="top" wrapText="1"/>
    </xf>
    <xf numFmtId="0" fontId="18" fillId="7" borderId="17" xfId="0" applyFont="1" applyFill="1" applyBorder="1" applyAlignment="1">
      <alignment horizontal="left" vertical="top"/>
    </xf>
    <xf numFmtId="0" fontId="33" fillId="7" borderId="36" xfId="0" applyFont="1" applyFill="1" applyBorder="1" applyAlignment="1">
      <alignment horizontal="left" wrapText="1"/>
    </xf>
    <xf numFmtId="0" fontId="33" fillId="7" borderId="20" xfId="0" applyFont="1" applyFill="1" applyBorder="1" applyAlignment="1">
      <alignment horizontal="left" wrapText="1"/>
    </xf>
    <xf numFmtId="0" fontId="33" fillId="7" borderId="23" xfId="0" applyFont="1" applyFill="1" applyBorder="1" applyAlignment="1">
      <alignment horizontal="left" wrapText="1"/>
    </xf>
    <xf numFmtId="0" fontId="33" fillId="7" borderId="17" xfId="0" applyFont="1" applyFill="1" applyBorder="1" applyAlignment="1">
      <alignment horizontal="left" wrapText="1"/>
    </xf>
    <xf numFmtId="0" fontId="33" fillId="7" borderId="23" xfId="0" applyFont="1" applyFill="1" applyBorder="1" applyAlignment="1">
      <alignment horizontal="left" vertical="top" wrapText="1"/>
    </xf>
    <xf numFmtId="0" fontId="33" fillId="7" borderId="17" xfId="0" applyFont="1" applyFill="1" applyBorder="1" applyAlignment="1">
      <alignment horizontal="left" vertical="top" wrapText="1"/>
    </xf>
    <xf numFmtId="0" fontId="33" fillId="7" borderId="37" xfId="0" applyFont="1" applyFill="1" applyBorder="1" applyAlignment="1">
      <alignment horizontal="left" wrapText="1"/>
    </xf>
    <xf numFmtId="0" fontId="33" fillId="7" borderId="1" xfId="0" applyFont="1" applyFill="1" applyBorder="1" applyAlignment="1">
      <alignment horizontal="left" wrapText="1"/>
    </xf>
    <xf numFmtId="0" fontId="18" fillId="7" borderId="37" xfId="0" applyFont="1" applyFill="1" applyBorder="1" applyAlignment="1">
      <alignment horizontal="left" wrapText="1"/>
    </xf>
    <xf numFmtId="0" fontId="18" fillId="7" borderId="6" xfId="0" applyFont="1" applyFill="1" applyBorder="1" applyAlignment="1">
      <alignment horizontal="left" wrapText="1"/>
    </xf>
    <xf numFmtId="0" fontId="33" fillId="7" borderId="17" xfId="0" applyFont="1" applyFill="1" applyBorder="1" applyAlignment="1">
      <alignment horizontal="left"/>
    </xf>
    <xf numFmtId="0" fontId="26" fillId="0" borderId="0" xfId="0" applyFont="1" applyAlignment="1">
      <alignment horizontal="center" vertical="center" wrapText="1"/>
    </xf>
    <xf numFmtId="49" fontId="29" fillId="7" borderId="4" xfId="0" applyNumberFormat="1" applyFont="1" applyFill="1" applyBorder="1" applyAlignment="1">
      <alignment horizontal="left" vertical="center" wrapText="1" readingOrder="1"/>
    </xf>
    <xf numFmtId="49" fontId="29" fillId="7" borderId="1" xfId="0" applyNumberFormat="1" applyFont="1" applyFill="1" applyBorder="1" applyAlignment="1">
      <alignment horizontal="left" vertical="center" wrapText="1" readingOrder="1"/>
    </xf>
    <xf numFmtId="0" fontId="30" fillId="3" borderId="16" xfId="0" applyFont="1" applyFill="1" applyBorder="1" applyAlignment="1" applyProtection="1">
      <alignment horizontal="center" vertical="center" wrapText="1"/>
      <protection locked="0"/>
    </xf>
    <xf numFmtId="0" fontId="30" fillId="3" borderId="18" xfId="0" applyFont="1" applyFill="1" applyBorder="1" applyAlignment="1" applyProtection="1">
      <alignment horizontal="center" vertical="center" wrapText="1"/>
      <protection locked="0"/>
    </xf>
    <xf numFmtId="0" fontId="30" fillId="3" borderId="17" xfId="0" applyFont="1" applyFill="1" applyBorder="1" applyAlignment="1" applyProtection="1">
      <alignment horizontal="center" vertical="center" wrapText="1"/>
      <protection locked="0"/>
    </xf>
    <xf numFmtId="49" fontId="29" fillId="7" borderId="41" xfId="0" applyNumberFormat="1" applyFont="1" applyFill="1" applyBorder="1" applyAlignment="1">
      <alignment horizontal="left" vertical="center" wrapText="1" readingOrder="1"/>
    </xf>
    <xf numFmtId="49" fontId="29" fillId="7" borderId="15" xfId="0" applyNumberFormat="1" applyFont="1" applyFill="1" applyBorder="1" applyAlignment="1">
      <alignment horizontal="left" vertical="center" wrapText="1" readingOrder="1"/>
    </xf>
    <xf numFmtId="49" fontId="29" fillId="7" borderId="16" xfId="0" applyNumberFormat="1" applyFont="1" applyFill="1" applyBorder="1" applyAlignment="1">
      <alignment horizontal="left" vertical="center" wrapText="1" readingOrder="1"/>
    </xf>
    <xf numFmtId="0" fontId="33" fillId="7" borderId="23" xfId="0" applyFont="1" applyFill="1" applyBorder="1" applyAlignment="1">
      <alignment horizontal="left" vertical="center" wrapText="1"/>
    </xf>
    <xf numFmtId="0" fontId="33" fillId="7" borderId="17" xfId="0" applyFont="1" applyFill="1" applyBorder="1" applyAlignment="1">
      <alignment horizontal="left" vertical="center" wrapText="1"/>
    </xf>
    <xf numFmtId="49" fontId="29" fillId="7" borderId="22" xfId="0" applyNumberFormat="1" applyFont="1" applyFill="1" applyBorder="1" applyAlignment="1">
      <alignment horizontal="left" vertical="center" wrapText="1" readingOrder="1"/>
    </xf>
    <xf numFmtId="49" fontId="29" fillId="7" borderId="33" xfId="0" applyNumberFormat="1" applyFont="1" applyFill="1" applyBorder="1" applyAlignment="1">
      <alignment horizontal="left" vertical="center" wrapText="1" readingOrder="1"/>
    </xf>
    <xf numFmtId="49" fontId="29" fillId="7" borderId="23" xfId="0" applyNumberFormat="1" applyFont="1" applyFill="1" applyBorder="1" applyAlignment="1">
      <alignment horizontal="left" vertical="center" wrapText="1" readingOrder="1"/>
    </xf>
    <xf numFmtId="49" fontId="29" fillId="7" borderId="17" xfId="0" applyNumberFormat="1" applyFont="1" applyFill="1" applyBorder="1" applyAlignment="1">
      <alignment horizontal="left" vertical="center" wrapText="1" readingOrder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8" fontId="6" fillId="0" borderId="4" xfId="0" applyNumberFormat="1" applyFont="1" applyBorder="1" applyAlignment="1" applyProtection="1">
      <alignment horizontal="center" vertical="center"/>
      <protection locked="0"/>
    </xf>
    <xf numFmtId="168" fontId="0" fillId="0" borderId="6" xfId="0" applyNumberFormat="1" applyBorder="1" applyAlignment="1" applyProtection="1">
      <alignment horizontal="center" vertical="center"/>
      <protection locked="0"/>
    </xf>
    <xf numFmtId="49" fontId="29" fillId="7" borderId="18" xfId="0" applyNumberFormat="1" applyFont="1" applyFill="1" applyBorder="1" applyAlignment="1">
      <alignment horizontal="left" vertical="center" wrapText="1" readingOrder="1"/>
    </xf>
    <xf numFmtId="0" fontId="33" fillId="7" borderId="16" xfId="0" applyFont="1" applyFill="1" applyBorder="1" applyAlignment="1">
      <alignment horizontal="left" vertical="top" wrapText="1"/>
    </xf>
    <xf numFmtId="0" fontId="33" fillId="7" borderId="18" xfId="0" applyFont="1" applyFill="1" applyBorder="1" applyAlignment="1">
      <alignment horizontal="left" vertical="top" wrapText="1"/>
    </xf>
    <xf numFmtId="0" fontId="18" fillId="7" borderId="41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33" fillId="7" borderId="22" xfId="0" applyFont="1" applyFill="1" applyBorder="1" applyAlignment="1">
      <alignment horizontal="left" vertical="center" wrapText="1"/>
    </xf>
    <xf numFmtId="0" fontId="33" fillId="7" borderId="51" xfId="0" applyFont="1" applyFill="1" applyBorder="1" applyAlignment="1">
      <alignment horizontal="left" vertical="center" wrapText="1"/>
    </xf>
    <xf numFmtId="0" fontId="33" fillId="7" borderId="33" xfId="0" applyFont="1" applyFill="1" applyBorder="1" applyAlignment="1">
      <alignment horizontal="left" vertical="center" wrapText="1"/>
    </xf>
    <xf numFmtId="0" fontId="33" fillId="7" borderId="34" xfId="0" applyFont="1" applyFill="1" applyBorder="1" applyAlignment="1">
      <alignment horizontal="left" vertical="center" wrapText="1"/>
    </xf>
    <xf numFmtId="0" fontId="0" fillId="0" borderId="51" xfId="0" applyBorder="1" applyAlignment="1">
      <alignment horizontal="center"/>
    </xf>
    <xf numFmtId="170" fontId="0" fillId="0" borderId="33" xfId="0" applyNumberFormat="1" applyBorder="1" applyAlignment="1">
      <alignment horizontal="center"/>
    </xf>
    <xf numFmtId="0" fontId="18" fillId="0" borderId="7" xfId="0" applyFont="1" applyBorder="1" applyAlignment="1" applyProtection="1">
      <alignment horizontal="left" vertical="top"/>
      <protection locked="0"/>
    </xf>
    <xf numFmtId="0" fontId="18" fillId="0" borderId="20" xfId="0" applyFont="1" applyBorder="1" applyAlignment="1" applyProtection="1">
      <alignment horizontal="left" vertical="top"/>
      <protection locked="0"/>
    </xf>
    <xf numFmtId="0" fontId="18" fillId="0" borderId="19" xfId="0" applyFont="1" applyBorder="1" applyAlignment="1" applyProtection="1">
      <alignment horizontal="left" vertical="top"/>
      <protection locked="0"/>
    </xf>
    <xf numFmtId="0" fontId="18" fillId="0" borderId="3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5" xfId="0" applyFont="1" applyBorder="1" applyAlignment="1" applyProtection="1">
      <alignment horizontal="left" vertical="top"/>
      <protection locked="0"/>
    </xf>
    <xf numFmtId="0" fontId="18" fillId="0" borderId="4" xfId="0" applyFont="1" applyBorder="1" applyAlignment="1" applyProtection="1">
      <alignment horizontal="left" vertical="top"/>
      <protection locked="0"/>
    </xf>
    <xf numFmtId="0" fontId="18" fillId="0" borderId="1" xfId="0" applyFont="1" applyBorder="1" applyAlignment="1" applyProtection="1">
      <alignment horizontal="left" vertical="top"/>
      <protection locked="0"/>
    </xf>
    <xf numFmtId="0" fontId="18" fillId="0" borderId="6" xfId="0" applyFont="1" applyBorder="1" applyAlignment="1" applyProtection="1">
      <alignment horizontal="left" vertical="top"/>
      <protection locked="0"/>
    </xf>
    <xf numFmtId="0" fontId="33" fillId="7" borderId="18" xfId="0" applyFont="1" applyFill="1" applyBorder="1" applyAlignment="1">
      <alignment horizontal="left" wrapText="1"/>
    </xf>
    <xf numFmtId="0" fontId="33" fillId="7" borderId="42" xfId="0" applyFont="1" applyFill="1" applyBorder="1" applyAlignment="1">
      <alignment horizontal="left" wrapText="1"/>
    </xf>
    <xf numFmtId="0" fontId="30" fillId="3" borderId="47" xfId="0" applyFont="1" applyFill="1" applyBorder="1" applyAlignment="1" applyProtection="1">
      <alignment horizontal="center" vertical="center" wrapText="1"/>
      <protection locked="0"/>
    </xf>
    <xf numFmtId="0" fontId="30" fillId="3" borderId="33" xfId="0" applyFont="1" applyFill="1" applyBorder="1" applyAlignment="1" applyProtection="1">
      <alignment horizontal="center" vertical="center" wrapText="1"/>
      <protection locked="0"/>
    </xf>
    <xf numFmtId="0" fontId="30" fillId="3" borderId="4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right"/>
    </xf>
    <xf numFmtId="0" fontId="6" fillId="0" borderId="3" xfId="0" quotePrefix="1" applyFont="1" applyBorder="1" applyAlignment="1">
      <alignment horizontal="justify" vertical="top" wrapText="1"/>
    </xf>
    <xf numFmtId="0" fontId="6" fillId="0" borderId="0" xfId="0" quotePrefix="1" applyFont="1" applyAlignment="1">
      <alignment horizontal="justify" vertical="top" wrapText="1"/>
    </xf>
    <xf numFmtId="0" fontId="6" fillId="0" borderId="5" xfId="0" quotePrefix="1" applyFont="1" applyBorder="1" applyAlignment="1">
      <alignment horizontal="justify" vertical="top" wrapText="1"/>
    </xf>
    <xf numFmtId="0" fontId="6" fillId="2" borderId="3" xfId="0" quotePrefix="1" applyFont="1" applyFill="1" applyBorder="1" applyAlignment="1">
      <alignment horizontal="justify" vertical="top" wrapText="1"/>
    </xf>
    <xf numFmtId="0" fontId="6" fillId="2" borderId="0" xfId="0" quotePrefix="1" applyFont="1" applyFill="1" applyAlignment="1">
      <alignment horizontal="justify" vertical="top" wrapText="1"/>
    </xf>
    <xf numFmtId="0" fontId="6" fillId="2" borderId="5" xfId="0" quotePrefix="1" applyFont="1" applyFill="1" applyBorder="1" applyAlignment="1">
      <alignment horizontal="justify" vertical="top" wrapText="1"/>
    </xf>
    <xf numFmtId="0" fontId="2" fillId="2" borderId="3" xfId="0" quotePrefix="1" applyFont="1" applyFill="1" applyBorder="1" applyAlignment="1">
      <alignment horizontal="justify" vertical="top" wrapText="1"/>
    </xf>
    <xf numFmtId="0" fontId="2" fillId="2" borderId="0" xfId="0" quotePrefix="1" applyFont="1" applyFill="1" applyAlignment="1">
      <alignment horizontal="justify" vertical="top" wrapText="1"/>
    </xf>
    <xf numFmtId="0" fontId="2" fillId="2" borderId="5" xfId="0" quotePrefix="1" applyFont="1" applyFill="1" applyBorder="1" applyAlignment="1">
      <alignment horizontal="justify" vertical="top" wrapText="1"/>
    </xf>
    <xf numFmtId="0" fontId="6" fillId="0" borderId="3" xfId="0" quotePrefix="1" applyFont="1" applyBorder="1" applyAlignment="1" applyProtection="1">
      <alignment horizontal="justify" vertical="top" wrapText="1"/>
      <protection locked="0"/>
    </xf>
    <xf numFmtId="0" fontId="6" fillId="0" borderId="0" xfId="0" quotePrefix="1" applyFont="1" applyAlignment="1" applyProtection="1">
      <alignment horizontal="justify" vertical="top" wrapText="1"/>
      <protection locked="0"/>
    </xf>
    <xf numFmtId="0" fontId="6" fillId="0" borderId="5" xfId="0" quotePrefix="1" applyFont="1" applyBorder="1" applyAlignment="1" applyProtection="1">
      <alignment horizontal="justify" vertical="top" wrapText="1"/>
      <protection locked="0"/>
    </xf>
    <xf numFmtId="0" fontId="33" fillId="7" borderId="36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0" fontId="33" fillId="7" borderId="20" xfId="0" applyFont="1" applyFill="1" applyBorder="1" applyAlignment="1">
      <alignment horizontal="center" vertical="center"/>
    </xf>
    <xf numFmtId="0" fontId="33" fillId="7" borderId="19" xfId="0" applyFont="1" applyFill="1" applyBorder="1" applyAlignment="1">
      <alignment horizontal="center" vertical="center"/>
    </xf>
    <xf numFmtId="49" fontId="29" fillId="7" borderId="23" xfId="0" applyNumberFormat="1" applyFont="1" applyFill="1" applyBorder="1" applyAlignment="1">
      <alignment vertical="center" wrapText="1" readingOrder="1"/>
    </xf>
    <xf numFmtId="49" fontId="29" fillId="7" borderId="18" xfId="0" applyNumberFormat="1" applyFont="1" applyFill="1" applyBorder="1" applyAlignment="1">
      <alignment vertical="center" wrapText="1" readingOrder="1"/>
    </xf>
    <xf numFmtId="49" fontId="29" fillId="7" borderId="42" xfId="0" applyNumberFormat="1" applyFont="1" applyFill="1" applyBorder="1" applyAlignment="1">
      <alignment vertical="center" wrapText="1" readingOrder="1"/>
    </xf>
    <xf numFmtId="0" fontId="18" fillId="7" borderId="23" xfId="0" applyFont="1" applyFill="1" applyBorder="1" applyAlignment="1">
      <alignment horizontal="left" vertical="top" wrapText="1" indent="3"/>
    </xf>
    <xf numFmtId="0" fontId="18" fillId="7" borderId="17" xfId="0" applyFont="1" applyFill="1" applyBorder="1" applyAlignment="1">
      <alignment horizontal="left" vertical="top" wrapText="1" indent="3"/>
    </xf>
    <xf numFmtId="169" fontId="6" fillId="9" borderId="26" xfId="0" applyNumberFormat="1" applyFont="1" applyFill="1" applyBorder="1" applyAlignment="1" applyProtection="1">
      <alignment horizontal="center" vertical="center"/>
      <protection locked="0"/>
    </xf>
    <xf numFmtId="169" fontId="6" fillId="9" borderId="15" xfId="0" applyNumberFormat="1" applyFont="1" applyFill="1" applyBorder="1" applyAlignment="1" applyProtection="1">
      <alignment horizontal="center" vertical="center"/>
      <protection locked="0"/>
    </xf>
    <xf numFmtId="49" fontId="29" fillId="7" borderId="27" xfId="0" applyNumberFormat="1" applyFont="1" applyFill="1" applyBorder="1" applyAlignment="1">
      <alignment horizontal="left" vertical="center" wrapText="1" readingOrder="1"/>
    </xf>
    <xf numFmtId="49" fontId="29" fillId="7" borderId="25" xfId="0" applyNumberFormat="1" applyFont="1" applyFill="1" applyBorder="1" applyAlignment="1">
      <alignment horizontal="left" vertical="center" wrapText="1" readingOrder="1"/>
    </xf>
    <xf numFmtId="0" fontId="33" fillId="7" borderId="22" xfId="0" applyFont="1" applyFill="1" applyBorder="1" applyAlignment="1">
      <alignment horizontal="left" vertical="top" wrapText="1"/>
    </xf>
    <xf numFmtId="0" fontId="33" fillId="7" borderId="33" xfId="0" applyFont="1" applyFill="1" applyBorder="1" applyAlignment="1">
      <alignment horizontal="left" vertical="top" wrapText="1"/>
    </xf>
    <xf numFmtId="0" fontId="33" fillId="7" borderId="34" xfId="0" applyFont="1" applyFill="1" applyBorder="1" applyAlignment="1">
      <alignment horizontal="left" vertical="top" wrapText="1"/>
    </xf>
    <xf numFmtId="0" fontId="18" fillId="7" borderId="46" xfId="0" applyFont="1" applyFill="1" applyBorder="1" applyAlignment="1">
      <alignment horizontal="left" vertical="top" wrapText="1"/>
    </xf>
    <xf numFmtId="0" fontId="18" fillId="7" borderId="27" xfId="0" applyFont="1" applyFill="1" applyBorder="1" applyAlignment="1">
      <alignment horizontal="left" vertical="top" wrapText="1"/>
    </xf>
    <xf numFmtId="49" fontId="29" fillId="7" borderId="24" xfId="0" applyNumberFormat="1" applyFont="1" applyFill="1" applyBorder="1" applyAlignment="1">
      <alignment horizontal="left" vertical="center" wrapText="1" readingOrder="1"/>
    </xf>
    <xf numFmtId="0" fontId="33" fillId="7" borderId="41" xfId="0" applyFont="1" applyFill="1" applyBorder="1" applyAlignment="1">
      <alignment horizontal="left" wrapText="1"/>
    </xf>
    <xf numFmtId="0" fontId="18" fillId="7" borderId="15" xfId="0" applyFont="1" applyFill="1" applyBorder="1" applyAlignment="1">
      <alignment horizontal="left"/>
    </xf>
    <xf numFmtId="0" fontId="33" fillId="7" borderId="7" xfId="0" applyFont="1" applyFill="1" applyBorder="1" applyAlignment="1">
      <alignment horizontal="center" vertical="top" wrapText="1"/>
    </xf>
    <xf numFmtId="0" fontId="33" fillId="7" borderId="45" xfId="0" applyFont="1" applyFill="1" applyBorder="1" applyAlignment="1">
      <alignment horizontal="center" vertical="top" wrapText="1"/>
    </xf>
    <xf numFmtId="0" fontId="33" fillId="7" borderId="16" xfId="0" applyFont="1" applyFill="1" applyBorder="1" applyAlignment="1">
      <alignment horizontal="center" vertical="top" wrapText="1"/>
    </xf>
    <xf numFmtId="0" fontId="33" fillId="7" borderId="18" xfId="0" applyFont="1" applyFill="1" applyBorder="1" applyAlignment="1">
      <alignment horizontal="center" vertical="top"/>
    </xf>
    <xf numFmtId="0" fontId="33" fillId="7" borderId="17" xfId="0" applyFont="1" applyFill="1" applyBorder="1" applyAlignment="1">
      <alignment horizontal="center" vertical="top"/>
    </xf>
    <xf numFmtId="0" fontId="33" fillId="7" borderId="20" xfId="0" applyFont="1" applyFill="1" applyBorder="1" applyAlignment="1">
      <alignment horizontal="center" vertical="center" wrapText="1"/>
    </xf>
    <xf numFmtId="0" fontId="33" fillId="7" borderId="39" xfId="0" applyFont="1" applyFill="1" applyBorder="1" applyAlignment="1">
      <alignment horizontal="center" vertical="center" wrapText="1"/>
    </xf>
    <xf numFmtId="0" fontId="33" fillId="7" borderId="0" xfId="0" applyFont="1" applyFill="1" applyAlignment="1">
      <alignment horizontal="center" vertical="center" wrapText="1"/>
    </xf>
    <xf numFmtId="165" fontId="18" fillId="3" borderId="16" xfId="0" applyNumberFormat="1" applyFont="1" applyFill="1" applyBorder="1" applyAlignment="1" applyProtection="1">
      <alignment horizontal="center" vertical="center"/>
      <protection locked="0"/>
    </xf>
    <xf numFmtId="165" fontId="18" fillId="3" borderId="18" xfId="0" applyNumberFormat="1" applyFont="1" applyFill="1" applyBorder="1" applyAlignment="1" applyProtection="1">
      <alignment horizontal="center" vertical="center"/>
      <protection locked="0"/>
    </xf>
    <xf numFmtId="165" fontId="18" fillId="3" borderId="17" xfId="0" applyNumberFormat="1" applyFont="1" applyFill="1" applyBorder="1" applyAlignment="1" applyProtection="1">
      <alignment horizontal="center" vertical="center"/>
      <protection locked="0"/>
    </xf>
    <xf numFmtId="170" fontId="18" fillId="0" borderId="0" xfId="0" applyNumberFormat="1" applyFont="1" applyAlignment="1">
      <alignment horizontal="left" vertical="top"/>
    </xf>
    <xf numFmtId="0" fontId="46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33" fillId="10" borderId="54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44" fillId="0" borderId="0" xfId="0" quotePrefix="1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" fontId="45" fillId="3" borderId="0" xfId="0" applyNumberFormat="1" applyFont="1" applyFill="1" applyAlignment="1">
      <alignment horizontal="center"/>
    </xf>
    <xf numFmtId="171" fontId="18" fillId="3" borderId="54" xfId="0" applyNumberFormat="1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top" wrapText="1"/>
    </xf>
    <xf numFmtId="0" fontId="40" fillId="0" borderId="54" xfId="0" applyFont="1" applyBorder="1" applyAlignment="1">
      <alignment horizontal="center" vertical="top"/>
    </xf>
    <xf numFmtId="1" fontId="40" fillId="0" borderId="54" xfId="0" quotePrefix="1" applyNumberFormat="1" applyFont="1" applyBorder="1" applyAlignment="1">
      <alignment horizontal="center"/>
    </xf>
    <xf numFmtId="1" fontId="40" fillId="0" borderId="54" xfId="0" applyNumberFormat="1" applyFont="1" applyBorder="1" applyAlignment="1">
      <alignment horizontal="center"/>
    </xf>
    <xf numFmtId="0" fontId="40" fillId="0" borderId="54" xfId="0" applyFont="1" applyBorder="1" applyAlignment="1">
      <alignment horizontal="center"/>
    </xf>
    <xf numFmtId="0" fontId="40" fillId="0" borderId="54" xfId="0" quotePrefix="1" applyFont="1" applyBorder="1" applyAlignment="1">
      <alignment horizontal="center" vertical="top"/>
    </xf>
    <xf numFmtId="0" fontId="3" fillId="0" borderId="67" xfId="0" applyFont="1" applyBorder="1" applyAlignment="1">
      <alignment horizontal="left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1" fontId="40" fillId="0" borderId="54" xfId="0" quotePrefix="1" applyNumberFormat="1" applyFont="1" applyBorder="1" applyAlignment="1">
      <alignment horizontal="center" vertical="top"/>
    </xf>
    <xf numFmtId="1" fontId="40" fillId="0" borderId="54" xfId="0" applyNumberFormat="1" applyFont="1" applyBorder="1" applyAlignment="1">
      <alignment horizontal="center" vertical="top"/>
    </xf>
    <xf numFmtId="0" fontId="33" fillId="3" borderId="7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62" xfId="0" applyFont="1" applyFill="1" applyBorder="1" applyAlignment="1">
      <alignment horizontal="center" vertical="center"/>
    </xf>
    <xf numFmtId="0" fontId="33" fillId="3" borderId="63" xfId="0" applyFont="1" applyFill="1" applyBorder="1" applyAlignment="1">
      <alignment horizontal="center" vertical="center"/>
    </xf>
    <xf numFmtId="0" fontId="33" fillId="3" borderId="6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64" fontId="4" fillId="4" borderId="10" xfId="0" applyNumberFormat="1" applyFont="1" applyFill="1" applyBorder="1" applyAlignment="1">
      <alignment horizontal="right"/>
    </xf>
    <xf numFmtId="0" fontId="0" fillId="0" borderId="10" xfId="0" applyBorder="1" applyAlignment="1" applyProtection="1">
      <alignment horizontal="center"/>
      <protection locked="0"/>
    </xf>
    <xf numFmtId="14" fontId="6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2" fillId="2" borderId="3" xfId="0" quotePrefix="1" applyFont="1" applyFill="1" applyBorder="1" applyAlignment="1">
      <alignment horizontal="left" vertical="center" wrapText="1" indent="2"/>
    </xf>
    <xf numFmtId="0" fontId="2" fillId="2" borderId="0" xfId="0" applyFont="1" applyFill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2" fillId="0" borderId="3" xfId="0" quotePrefix="1" applyFont="1" applyBorder="1" applyAlignment="1">
      <alignment horizontal="left" vertical="center" wrapText="1" indent="2"/>
    </xf>
    <xf numFmtId="0" fontId="2" fillId="0" borderId="0" xfId="0" quotePrefix="1" applyFont="1" applyAlignment="1">
      <alignment horizontal="left" vertical="center" wrapText="1" indent="2"/>
    </xf>
    <xf numFmtId="0" fontId="2" fillId="0" borderId="5" xfId="0" quotePrefix="1" applyFont="1" applyBorder="1" applyAlignment="1">
      <alignment horizontal="left" vertical="center" wrapText="1" indent="2"/>
    </xf>
    <xf numFmtId="0" fontId="2" fillId="0" borderId="3" xfId="0" quotePrefix="1" applyFont="1" applyBorder="1" applyAlignment="1" applyProtection="1">
      <alignment horizontal="left" vertical="center" wrapText="1" indent="2"/>
      <protection locked="0"/>
    </xf>
    <xf numFmtId="0" fontId="2" fillId="0" borderId="0" xfId="0" applyFont="1" applyAlignment="1" applyProtection="1">
      <alignment horizontal="left" vertical="center" wrapText="1" indent="2"/>
      <protection locked="0"/>
    </xf>
    <xf numFmtId="0" fontId="2" fillId="0" borderId="5" xfId="0" applyFont="1" applyBorder="1" applyAlignment="1" applyProtection="1">
      <alignment horizontal="left" vertical="center" wrapText="1" indent="2"/>
      <protection locked="0"/>
    </xf>
    <xf numFmtId="0" fontId="2" fillId="0" borderId="3" xfId="0" applyFont="1" applyBorder="1" applyAlignment="1">
      <alignment horizontal="left" wrapText="1" indent="2"/>
    </xf>
    <xf numFmtId="0" fontId="2" fillId="0" borderId="0" xfId="0" applyFont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2" fillId="3" borderId="3" xfId="0" quotePrefix="1" applyFont="1" applyFill="1" applyBorder="1" applyAlignment="1">
      <alignment horizontal="left" vertical="center" wrapText="1" indent="2"/>
    </xf>
    <xf numFmtId="0" fontId="2" fillId="2" borderId="0" xfId="0" quotePrefix="1" applyFont="1" applyFill="1" applyAlignment="1">
      <alignment horizontal="left" vertical="center" wrapText="1" indent="2"/>
    </xf>
    <xf numFmtId="0" fontId="2" fillId="2" borderId="5" xfId="0" quotePrefix="1" applyFont="1" applyFill="1" applyBorder="1" applyAlignment="1">
      <alignment horizontal="left" vertical="center" wrapText="1" indent="2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 indent="2"/>
    </xf>
    <xf numFmtId="0" fontId="2" fillId="3" borderId="5" xfId="0" applyFont="1" applyFill="1" applyBorder="1" applyAlignment="1">
      <alignment horizontal="left" vertical="center" wrapText="1" indent="2"/>
    </xf>
    <xf numFmtId="0" fontId="2" fillId="0" borderId="0" xfId="0" quotePrefix="1" applyFont="1" applyAlignment="1" applyProtection="1">
      <alignment horizontal="left" vertical="center" wrapText="1" indent="2"/>
      <protection locked="0"/>
    </xf>
    <xf numFmtId="0" fontId="2" fillId="0" borderId="5" xfId="0" quotePrefix="1" applyFont="1" applyBorder="1" applyAlignment="1" applyProtection="1">
      <alignment horizontal="left" vertical="center" wrapText="1" indent="2"/>
      <protection locked="0"/>
    </xf>
    <xf numFmtId="0" fontId="23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8"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border>
        <left style="dotted">
          <color theme="0" tint="-0.34998626667073579"/>
        </left>
        <right style="dotted">
          <color theme="0" tint="-0.34998626667073579"/>
        </right>
        <top style="thin">
          <color theme="0" tint="-0.34998626667073579"/>
        </top>
        <bottom style="dotted">
          <color theme="0" tint="-0.34998626667073579"/>
        </bottom>
        <vertical/>
        <horizontal/>
      </border>
    </dxf>
    <dxf>
      <font>
        <color theme="1"/>
      </font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  <color theme="1"/>
      </font>
      <fill>
        <patternFill>
          <bgColor theme="8" tint="0.7999816888943144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69" formatCode="&quot;&quot;"/>
      <fill>
        <patternFill patternType="lightUp"/>
      </fill>
    </dxf>
    <dxf>
      <font>
        <b val="0"/>
        <i val="0"/>
        <color theme="1"/>
      </font>
      <numFmt numFmtId="172" formatCode="&quot;En costo unitario→&quot;"/>
      <fill>
        <patternFill>
          <bgColor theme="0"/>
        </patternFill>
      </fill>
    </dxf>
    <dxf>
      <numFmt numFmtId="1" formatCode="0"/>
      <fill>
        <patternFill patternType="solid">
          <bgColor theme="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7" lockText="1" noThreeD="1"/>
</file>

<file path=xl/ctrlProps/ctrlProp2.xml><?xml version="1.0" encoding="utf-8"?>
<formControlPr xmlns="http://schemas.microsoft.com/office/spreadsheetml/2009/9/main" objectType="CheckBox" fmlaLink="$E$7" lockText="1" noThreeD="1"/>
</file>

<file path=xl/ctrlProps/ctrlProp3.xml><?xml version="1.0" encoding="utf-8"?>
<formControlPr xmlns="http://schemas.microsoft.com/office/spreadsheetml/2009/9/main" objectType="CheckBox" fmlaLink="$C$7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19050</xdr:rowOff>
        </xdr:from>
        <xdr:to>
          <xdr:col>2</xdr:col>
          <xdr:colOff>638175</xdr:colOff>
          <xdr:row>6</xdr:row>
          <xdr:rowOff>266700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6</xdr:row>
          <xdr:rowOff>19050</xdr:rowOff>
        </xdr:from>
        <xdr:to>
          <xdr:col>3</xdr:col>
          <xdr:colOff>638175</xdr:colOff>
          <xdr:row>6</xdr:row>
          <xdr:rowOff>266700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438150</xdr:colOff>
          <xdr:row>6</xdr:row>
          <xdr:rowOff>19050</xdr:rowOff>
        </xdr:from>
        <xdr:to>
          <xdr:col>4</xdr:col>
          <xdr:colOff>666750</xdr:colOff>
          <xdr:row>6</xdr:row>
          <xdr:rowOff>266700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84"/>
  <sheetViews>
    <sheetView showGridLines="0" tabSelected="1" view="pageLayout" zoomScale="110" zoomScaleNormal="115" zoomScaleSheetLayoutView="100" zoomScalePageLayoutView="110" workbookViewId="0">
      <selection activeCell="C3" sqref="C3:E3"/>
    </sheetView>
  </sheetViews>
  <sheetFormatPr baseColWidth="10" defaultColWidth="11.28515625" defaultRowHeight="12.75" x14ac:dyDescent="0.2"/>
  <cols>
    <col min="1" max="1" width="15.28515625" customWidth="1"/>
    <col min="2" max="2" width="12.5703125" customWidth="1"/>
    <col min="3" max="3" width="15.5703125" customWidth="1"/>
    <col min="4" max="5" width="15.28515625" customWidth="1"/>
    <col min="6" max="6" width="13.5703125" customWidth="1"/>
    <col min="7" max="7" width="12.28515625" customWidth="1"/>
  </cols>
  <sheetData>
    <row r="1" spans="1:7" s="1" customFormat="1" ht="46.5" customHeight="1" thickBot="1" x14ac:dyDescent="0.25">
      <c r="A1" s="343"/>
      <c r="B1" s="343"/>
      <c r="C1" s="343"/>
      <c r="D1" s="343"/>
      <c r="E1" s="343"/>
      <c r="F1" s="343"/>
      <c r="G1" s="343"/>
    </row>
    <row r="2" spans="1:7" s="151" customFormat="1" ht="22.5" customHeight="1" x14ac:dyDescent="0.2">
      <c r="A2" s="354" t="s">
        <v>108</v>
      </c>
      <c r="B2" s="355"/>
      <c r="C2" s="386" t="s">
        <v>154</v>
      </c>
      <c r="D2" s="387"/>
      <c r="E2" s="388"/>
      <c r="F2" s="220" t="s">
        <v>158</v>
      </c>
      <c r="G2" s="240" t="s">
        <v>138</v>
      </c>
    </row>
    <row r="3" spans="1:7" s="151" customFormat="1" ht="22.5" customHeight="1" x14ac:dyDescent="0.2">
      <c r="A3" s="356" t="s">
        <v>179</v>
      </c>
      <c r="B3" s="357"/>
      <c r="C3" s="346" t="s">
        <v>310</v>
      </c>
      <c r="D3" s="347"/>
      <c r="E3" s="348"/>
      <c r="F3" s="194" t="s">
        <v>180</v>
      </c>
      <c r="G3" s="241" t="s">
        <v>181</v>
      </c>
    </row>
    <row r="4" spans="1:7" s="1" customFormat="1" ht="22.5" customHeight="1" x14ac:dyDescent="0.2">
      <c r="A4" s="349" t="s">
        <v>190</v>
      </c>
      <c r="B4" s="350"/>
      <c r="C4" s="346" t="s">
        <v>311</v>
      </c>
      <c r="D4" s="347"/>
      <c r="E4" s="348"/>
      <c r="F4" s="194" t="s">
        <v>191</v>
      </c>
      <c r="G4" s="242"/>
    </row>
    <row r="5" spans="1:7" ht="22.5" customHeight="1" x14ac:dyDescent="0.2">
      <c r="A5" s="349" t="s">
        <v>192</v>
      </c>
      <c r="B5" s="350"/>
      <c r="C5" s="358" t="s">
        <v>156</v>
      </c>
      <c r="D5" s="359"/>
      <c r="E5" s="351" t="s">
        <v>193</v>
      </c>
      <c r="F5" s="362"/>
      <c r="G5" s="241"/>
    </row>
    <row r="6" spans="1:7" s="153" customFormat="1" ht="24.75" customHeight="1" x14ac:dyDescent="0.2">
      <c r="A6" s="349" t="s">
        <v>194</v>
      </c>
      <c r="B6" s="350"/>
      <c r="C6" s="208" t="s">
        <v>172</v>
      </c>
      <c r="D6" s="209" t="s">
        <v>227</v>
      </c>
      <c r="E6" s="210" t="s">
        <v>109</v>
      </c>
      <c r="F6" s="308" t="s">
        <v>260</v>
      </c>
      <c r="G6" s="221" t="s">
        <v>173</v>
      </c>
    </row>
    <row r="7" spans="1:7" s="152" customFormat="1" ht="21.2" customHeight="1" x14ac:dyDescent="0.2">
      <c r="A7" s="349"/>
      <c r="B7" s="351"/>
      <c r="C7" s="316" t="b">
        <v>0</v>
      </c>
      <c r="D7" s="316" t="b">
        <v>0</v>
      </c>
      <c r="E7" s="316" t="b">
        <v>0</v>
      </c>
      <c r="F7" s="317" t="str">
        <f>'Datos para listas'!J14</f>
        <v>Ley 3525</v>
      </c>
      <c r="G7" s="307"/>
    </row>
    <row r="8" spans="1:7" ht="27" customHeight="1" x14ac:dyDescent="0.2">
      <c r="A8" s="352" t="s">
        <v>159</v>
      </c>
      <c r="B8" s="353"/>
      <c r="C8" s="360"/>
      <c r="D8" s="361"/>
      <c r="E8" s="344" t="s">
        <v>160</v>
      </c>
      <c r="F8" s="345"/>
      <c r="G8" s="252"/>
    </row>
    <row r="9" spans="1:7" s="153" customFormat="1" ht="32.25" customHeight="1" x14ac:dyDescent="0.2">
      <c r="A9" s="268" t="s">
        <v>163</v>
      </c>
      <c r="B9" s="207" t="s">
        <v>174</v>
      </c>
      <c r="C9" s="254"/>
      <c r="D9" s="255" t="s">
        <v>175</v>
      </c>
      <c r="E9" s="254"/>
      <c r="F9" s="253" t="s">
        <v>205</v>
      </c>
      <c r="G9" s="252"/>
    </row>
    <row r="10" spans="1:7" s="153" customFormat="1" ht="22.35" customHeight="1" x14ac:dyDescent="0.2">
      <c r="A10" s="407" t="s">
        <v>164</v>
      </c>
      <c r="B10" s="408"/>
      <c r="C10" s="408"/>
      <c r="D10" s="408"/>
      <c r="E10" s="408"/>
      <c r="F10" s="408"/>
      <c r="G10" s="409"/>
    </row>
    <row r="11" spans="1:7" s="153" customFormat="1" ht="22.35" customHeight="1" x14ac:dyDescent="0.2">
      <c r="A11" s="356" t="s">
        <v>168</v>
      </c>
      <c r="B11" s="357"/>
      <c r="C11" s="413">
        <v>12</v>
      </c>
      <c r="D11" s="413"/>
      <c r="E11" s="351" t="s">
        <v>167</v>
      </c>
      <c r="F11" s="357"/>
      <c r="G11" s="266">
        <v>12</v>
      </c>
    </row>
    <row r="12" spans="1:7" s="153" customFormat="1" ht="21.75" customHeight="1" thickBot="1" x14ac:dyDescent="0.25">
      <c r="A12" s="421" t="s">
        <v>169</v>
      </c>
      <c r="B12" s="415"/>
      <c r="C12" s="412">
        <v>12</v>
      </c>
      <c r="D12" s="412"/>
      <c r="E12" s="414" t="s">
        <v>167</v>
      </c>
      <c r="F12" s="415"/>
      <c r="G12" s="267">
        <v>12</v>
      </c>
    </row>
    <row r="13" spans="1:7" ht="22.5" customHeight="1" thickBot="1" x14ac:dyDescent="0.25">
      <c r="A13" s="96"/>
      <c r="B13" s="1"/>
      <c r="C13" s="195"/>
      <c r="D13" s="318"/>
      <c r="E13" s="152"/>
      <c r="F13" s="152"/>
      <c r="G13" s="1"/>
    </row>
    <row r="14" spans="1:7" ht="22.5" customHeight="1" x14ac:dyDescent="0.2">
      <c r="A14" s="416" t="s">
        <v>166</v>
      </c>
      <c r="B14" s="417"/>
      <c r="C14" s="417"/>
      <c r="D14" s="417"/>
      <c r="E14" s="417"/>
      <c r="F14" s="417"/>
      <c r="G14" s="418"/>
    </row>
    <row r="15" spans="1:7" ht="22.7" customHeight="1" x14ac:dyDescent="0.2">
      <c r="A15" s="402" t="s">
        <v>115</v>
      </c>
      <c r="B15" s="429"/>
      <c r="C15" s="426" t="s">
        <v>111</v>
      </c>
      <c r="D15" s="427"/>
      <c r="E15" s="428"/>
      <c r="F15" s="424" t="s">
        <v>110</v>
      </c>
      <c r="G15" s="425"/>
    </row>
    <row r="16" spans="1:7" ht="22.7" customHeight="1" x14ac:dyDescent="0.2">
      <c r="A16" s="430"/>
      <c r="B16" s="431"/>
      <c r="C16" s="206" t="s">
        <v>177</v>
      </c>
      <c r="D16" s="186" t="s">
        <v>176</v>
      </c>
      <c r="E16" s="178" t="s">
        <v>178</v>
      </c>
      <c r="F16" s="216" t="s">
        <v>112</v>
      </c>
      <c r="G16" s="171" t="s">
        <v>113</v>
      </c>
    </row>
    <row r="17" spans="1:7" ht="22.7" customHeight="1" x14ac:dyDescent="0.2">
      <c r="A17" s="422" t="s">
        <v>119</v>
      </c>
      <c r="B17" s="423"/>
      <c r="C17" s="432">
        <v>0</v>
      </c>
      <c r="D17" s="433"/>
      <c r="E17" s="434"/>
      <c r="F17" s="222">
        <f>+C17*IF('Datos para listas'!D14=1,Costos!B2,IF('Datos para listas'!D14=2,Costos!C2,Costos!D2))</f>
        <v>0</v>
      </c>
      <c r="G17" s="236">
        <f>F17</f>
        <v>0</v>
      </c>
    </row>
    <row r="18" spans="1:7" ht="22.7" customHeight="1" x14ac:dyDescent="0.2">
      <c r="A18" s="332" t="s">
        <v>120</v>
      </c>
      <c r="B18" s="333"/>
      <c r="C18" s="179"/>
      <c r="D18" s="179"/>
      <c r="E18" s="179"/>
      <c r="F18" s="180"/>
      <c r="G18" s="182"/>
    </row>
    <row r="19" spans="1:7" ht="22.7" customHeight="1" x14ac:dyDescent="0.2">
      <c r="A19" s="334" t="s">
        <v>128</v>
      </c>
      <c r="B19" s="335"/>
      <c r="C19" s="163">
        <v>0</v>
      </c>
      <c r="D19" s="164">
        <v>0</v>
      </c>
      <c r="E19" s="165">
        <v>0</v>
      </c>
      <c r="F19" s="222">
        <f>IF('Datos para listas'!D14=1,Costos!B4*C19,IF('Datos para listas'!D14=2,Costos!C4*C19,IF(C20+C21&gt;0,IF(ISNUMBER(MATCH($G$5,'Datos para listas'!$I$3:$I$17,0)),G11*IF(EXACT(C5,"Individual"),150,1.05)+G12*0.9,IF(EXACT(G3,"No"),C9*15+G9*8,C9*30+G9*16)),0))+D19*IF('Datos para listas'!D14=1,Costos!B5,IF('Datos para listas'!D14=2,Costos!C5,Costos!D5))+E19*IF('Datos para listas'!D14=1,Costos!B6,IF('Datos para listas'!D14=2,Costos!C6,Costos!D6)))</f>
        <v>0</v>
      </c>
      <c r="G19" s="166"/>
    </row>
    <row r="20" spans="1:7" ht="22.7" customHeight="1" x14ac:dyDescent="0.2">
      <c r="A20" s="334" t="s">
        <v>209</v>
      </c>
      <c r="B20" s="342"/>
      <c r="C20" s="164">
        <v>0</v>
      </c>
      <c r="D20" s="164">
        <v>0</v>
      </c>
      <c r="E20" s="165">
        <v>0</v>
      </c>
      <c r="F20" s="222">
        <f>C20*IF('Datos para listas'!D14=1,Costos!B3,IF('Datos para listas'!D14=2,Costos!C3,IF('Datos para listas'!D14=3,Costos!D3,"Seleccione un país de la lista")))+D20*IF('Datos para listas'!D14=1,Costos!B3,IF('Datos para listas'!D14=2,Costos!C3,IF('Datos para listas'!D14=3,Costos!D3,"Seleccione un país de la lista")))+E20*IF('Datos para listas'!D14=1,Costos!B3,IF('Datos para listas'!D14=2,Costos!C3,IF('Datos para listas'!D14=3,Costos!D3,"Seleccione un país de la lista")))</f>
        <v>0</v>
      </c>
      <c r="G20" s="167"/>
    </row>
    <row r="21" spans="1:7" ht="22.7" customHeight="1" x14ac:dyDescent="0.2">
      <c r="A21" s="336" t="s">
        <v>207</v>
      </c>
      <c r="B21" s="337"/>
      <c r="C21" s="168">
        <v>0</v>
      </c>
      <c r="D21" s="168">
        <v>0</v>
      </c>
      <c r="E21" s="181">
        <v>0</v>
      </c>
      <c r="F21" s="223">
        <f>C21*IF('Datos para listas'!D14=1,Costos!B7,IF('Datos para listas'!D14=2,Costos!C7,IF('Datos para listas'!D14=3,Costos!D7,"Seleccione un país de la lista")))+D21*IF('Datos para listas'!D14=1,Costos!B7,IF('Datos para listas'!D14=2,Costos!C7,IF('Datos para listas'!D14=3,Costos!D7,"Seleccione un país de la lista")))+E21*IF('Datos para listas'!D14=1,Costos!B7,IF('Datos para listas'!D14=2,Costos!C7,IF('Datos para listas'!D14=3,Costos!D7,"Seleccione un país de la lista")))</f>
        <v>0</v>
      </c>
      <c r="G21" s="235">
        <f>SUM(F19:F21)</f>
        <v>0</v>
      </c>
    </row>
    <row r="22" spans="1:7" ht="22.7" customHeight="1" x14ac:dyDescent="0.2">
      <c r="A22" s="338" t="s">
        <v>121</v>
      </c>
      <c r="B22" s="339"/>
      <c r="C22" s="160"/>
      <c r="D22" s="160"/>
      <c r="E22" s="160"/>
      <c r="F22" s="161"/>
      <c r="G22" s="162"/>
    </row>
    <row r="23" spans="1:7" ht="22.7" customHeight="1" x14ac:dyDescent="0.2">
      <c r="A23" s="340" t="s">
        <v>116</v>
      </c>
      <c r="B23" s="341"/>
      <c r="C23" s="214">
        <v>0</v>
      </c>
      <c r="D23" s="214">
        <v>0</v>
      </c>
      <c r="E23" s="215">
        <v>0</v>
      </c>
      <c r="F23" s="224">
        <f>(C23*Costos!B17)+(D23*Costos!B18)+(E23*Costos!B19)</f>
        <v>0</v>
      </c>
      <c r="G23" s="157"/>
    </row>
    <row r="24" spans="1:7" ht="22.5" customHeight="1" x14ac:dyDescent="0.2">
      <c r="A24" s="322" t="s">
        <v>206</v>
      </c>
      <c r="B24" s="323"/>
      <c r="C24" s="163">
        <v>0</v>
      </c>
      <c r="D24" s="164">
        <v>0</v>
      </c>
      <c r="E24" s="165">
        <v>0</v>
      </c>
      <c r="F24" s="224">
        <f>(C24*Costos!B20)+(D24*Costos!B20)+(E24*Costos!B20)</f>
        <v>0</v>
      </c>
      <c r="G24" s="159"/>
    </row>
    <row r="25" spans="1:7" ht="22.5" customHeight="1" thickBot="1" x14ac:dyDescent="0.25">
      <c r="A25" s="419" t="s">
        <v>129</v>
      </c>
      <c r="B25" s="420"/>
      <c r="C25" s="217">
        <v>0</v>
      </c>
      <c r="D25" s="218">
        <v>0</v>
      </c>
      <c r="E25" s="219">
        <v>0</v>
      </c>
      <c r="F25" s="225">
        <f>(C25*Costos!B21)+(D25*Costos!B21)+(E25*Costos!B21)</f>
        <v>0</v>
      </c>
      <c r="G25" s="234">
        <f>SUM(F23:F25)</f>
        <v>0</v>
      </c>
    </row>
    <row r="26" spans="1:7" s="151" customFormat="1" ht="22.5" customHeight="1" x14ac:dyDescent="0.2">
      <c r="A26" s="199"/>
      <c r="B26" s="199"/>
      <c r="C26" s="200"/>
      <c r="D26" s="200"/>
      <c r="E26" s="200"/>
      <c r="F26" s="201"/>
      <c r="G26" s="202"/>
    </row>
    <row r="27" spans="1:7" s="151" customFormat="1" ht="22.5" customHeight="1" x14ac:dyDescent="0.2">
      <c r="A27" s="199"/>
      <c r="B27" s="199"/>
      <c r="C27" s="200"/>
      <c r="D27" s="200"/>
      <c r="E27" s="200"/>
      <c r="F27" s="201"/>
      <c r="G27" s="202"/>
    </row>
    <row r="28" spans="1:7" s="151" customFormat="1" ht="22.5" customHeight="1" x14ac:dyDescent="0.2">
      <c r="A28" s="199"/>
      <c r="B28" s="199"/>
      <c r="C28" s="200"/>
      <c r="D28" s="200"/>
      <c r="E28" s="200"/>
      <c r="F28" s="201"/>
      <c r="G28" s="202"/>
    </row>
    <row r="29" spans="1:7" s="151" customFormat="1" ht="22.5" customHeight="1" thickBot="1" x14ac:dyDescent="0.25">
      <c r="A29" s="199"/>
      <c r="B29" s="199"/>
      <c r="C29" s="200"/>
      <c r="D29" s="200"/>
      <c r="E29" s="200"/>
      <c r="F29" s="201"/>
      <c r="G29" s="202"/>
    </row>
    <row r="30" spans="1:7" s="151" customFormat="1" ht="22.5" customHeight="1" x14ac:dyDescent="0.2">
      <c r="A30" s="416" t="s">
        <v>122</v>
      </c>
      <c r="B30" s="417"/>
      <c r="C30" s="417"/>
      <c r="D30" s="417"/>
      <c r="E30" s="417"/>
      <c r="F30" s="417"/>
      <c r="G30" s="418"/>
    </row>
    <row r="31" spans="1:7" s="151" customFormat="1" ht="22.5" customHeight="1" x14ac:dyDescent="0.2">
      <c r="A31" s="324" t="s">
        <v>118</v>
      </c>
      <c r="B31" s="325"/>
      <c r="C31" s="163">
        <v>0</v>
      </c>
      <c r="D31" s="168">
        <v>0</v>
      </c>
      <c r="E31" s="181">
        <v>0</v>
      </c>
      <c r="F31" s="226">
        <f>C31*IF('Datos para listas'!D14=1,Costos!B8,IF('Datos para listas'!D14=2,Costos!C8,IF('Datos para listas'!D14=3,Costos!D8,"Seleccione un país de la lista")))+D31*IF('Datos para listas'!D14=1,Costos!B8,IF('Datos para listas'!D14=2,Costos!C8,IF('Datos para listas'!D14=3,Costos!D8,"Seleccione un país de la lista")))+E31*IF('Datos para listas'!D14=1,Costos!B8,IF('Datos para listas'!D14=2,Costos!C8,IF('Datos para listas'!D14=3,Costos!D8,"Seleccione un país de la lista")))</f>
        <v>0</v>
      </c>
      <c r="G31" s="250"/>
    </row>
    <row r="32" spans="1:7" ht="22.5" customHeight="1" x14ac:dyDescent="0.2">
      <c r="A32" s="410" t="s">
        <v>161</v>
      </c>
      <c r="B32" s="411"/>
      <c r="C32" s="163">
        <v>0</v>
      </c>
      <c r="D32" s="164">
        <v>0</v>
      </c>
      <c r="E32" s="165">
        <v>0</v>
      </c>
      <c r="F32" s="227">
        <f>C32*IF('Datos para listas'!D14=1,Costos!B9,IF('Datos para listas'!D14=2,Costos!C9,IF('Datos para listas'!D14=3,Costos!D9,"Seleccione un país de la lista")))+D32*IF('Datos para listas'!D14=1,Costos!B9,IF('Datos para listas'!D14=2,Costos!C9,IF('Datos para listas'!D14=3,Costos!D9,"Seleccione un país de la lista")))+E32*IF('Datos para listas'!D14=1,Costos!B9,IF('Datos para listas'!D14=2,Costos!C9,IF('Datos para listas'!D14=3,Costos!D9,"Seleccione un país de la lista")))</f>
        <v>0</v>
      </c>
      <c r="G32" s="251"/>
    </row>
    <row r="33" spans="1:7" ht="22.5" customHeight="1" thickBot="1" x14ac:dyDescent="0.25">
      <c r="A33" s="330" t="s">
        <v>117</v>
      </c>
      <c r="B33" s="331"/>
      <c r="C33" s="163">
        <v>0</v>
      </c>
      <c r="D33" s="164">
        <v>0</v>
      </c>
      <c r="E33" s="212">
        <v>0</v>
      </c>
      <c r="F33" s="227">
        <f>C33*IF('Datos para listas'!D14=1,Costos!B10,IF('Datos para listas'!D14=2,Costos!C10,IF('Datos para listas'!D14=3,Costos!D10,"Seleccione un país de la lista")))+D33*IF('Datos para listas'!D14=1,Costos!B10,IF('Datos para listas'!D14=2,Costos!C10,IF('Datos para listas'!D14=3,Costos!D10,"Seleccione un país de la lista")))+E33*IF('Datos para listas'!D14=1,Costos!B10,IF('Datos para listas'!D14=2,Costos!C10,IF('Datos para listas'!D14=3,Costos!D10,"Seleccione un país de la lista")))</f>
        <v>0</v>
      </c>
      <c r="G33" s="234">
        <f>SUM(F31:F33)</f>
        <v>0</v>
      </c>
    </row>
    <row r="34" spans="1:7" ht="22.5" customHeight="1" x14ac:dyDescent="0.2">
      <c r="A34" s="402" t="s">
        <v>123</v>
      </c>
      <c r="B34" s="403"/>
      <c r="C34" s="404" t="s">
        <v>114</v>
      </c>
      <c r="D34" s="405"/>
      <c r="E34" s="406"/>
      <c r="F34" s="203" t="s">
        <v>112</v>
      </c>
      <c r="G34" s="204" t="s">
        <v>113</v>
      </c>
    </row>
    <row r="35" spans="1:7" ht="22.5" customHeight="1" x14ac:dyDescent="0.2">
      <c r="A35" s="334" t="s">
        <v>124</v>
      </c>
      <c r="B35" s="384"/>
      <c r="C35" s="384"/>
      <c r="D35" s="384"/>
      <c r="E35" s="384"/>
      <c r="F35" s="384"/>
      <c r="G35" s="385"/>
    </row>
    <row r="36" spans="1:7" ht="22.5" customHeight="1" x14ac:dyDescent="0.2">
      <c r="A36" s="324" t="s">
        <v>208</v>
      </c>
      <c r="B36" s="325"/>
      <c r="C36" s="198">
        <v>0</v>
      </c>
      <c r="D36" s="198">
        <v>0</v>
      </c>
      <c r="E36" s="198">
        <v>0</v>
      </c>
      <c r="F36" s="228">
        <f>SUM(C36:E36)</f>
        <v>0</v>
      </c>
      <c r="G36" s="247"/>
    </row>
    <row r="37" spans="1:7" ht="22.5" customHeight="1" x14ac:dyDescent="0.2">
      <c r="A37" s="326" t="s">
        <v>162</v>
      </c>
      <c r="B37" s="327"/>
      <c r="C37" s="198">
        <v>0</v>
      </c>
      <c r="D37" s="198">
        <v>0</v>
      </c>
      <c r="E37" s="198">
        <v>0</v>
      </c>
      <c r="F37" s="229">
        <f>SUM(C37:E37)</f>
        <v>0</v>
      </c>
      <c r="G37" s="231"/>
    </row>
    <row r="38" spans="1:7" ht="22.5" customHeight="1" x14ac:dyDescent="0.2">
      <c r="A38" s="330" t="s">
        <v>125</v>
      </c>
      <c r="B38" s="331"/>
      <c r="C38" s="198">
        <v>0</v>
      </c>
      <c r="D38" s="198">
        <v>0</v>
      </c>
      <c r="E38" s="198">
        <v>0</v>
      </c>
      <c r="F38" s="229">
        <f>SUM(C38:E38)</f>
        <v>0</v>
      </c>
      <c r="G38" s="248"/>
    </row>
    <row r="39" spans="1:7" ht="22.5" customHeight="1" x14ac:dyDescent="0.2">
      <c r="A39" s="158" t="s">
        <v>127</v>
      </c>
      <c r="B39" s="243"/>
      <c r="C39" s="198">
        <v>0</v>
      </c>
      <c r="D39" s="198">
        <v>0</v>
      </c>
      <c r="E39" s="198">
        <v>0</v>
      </c>
      <c r="F39" s="230">
        <f>SUM(C39:E39)</f>
        <v>0</v>
      </c>
      <c r="G39" s="233">
        <f>SUM(F36:F39)</f>
        <v>0</v>
      </c>
    </row>
    <row r="40" spans="1:7" ht="22.5" customHeight="1" x14ac:dyDescent="0.2">
      <c r="A40" s="328" t="s">
        <v>126</v>
      </c>
      <c r="B40" s="329"/>
      <c r="C40" s="319"/>
      <c r="D40" s="319"/>
      <c r="E40" s="319"/>
      <c r="F40" s="320"/>
      <c r="G40" s="321"/>
    </row>
    <row r="41" spans="1:7" ht="22.5" customHeight="1" x14ac:dyDescent="0.2">
      <c r="A41" s="365" t="s">
        <v>208</v>
      </c>
      <c r="B41" s="366"/>
      <c r="C41" s="197">
        <v>0</v>
      </c>
      <c r="D41" s="197">
        <v>0</v>
      </c>
      <c r="E41" s="197">
        <v>0</v>
      </c>
      <c r="F41" s="229">
        <f>SUM(C41:E41)</f>
        <v>0</v>
      </c>
      <c r="G41" s="231"/>
    </row>
    <row r="42" spans="1:7" ht="22.5" customHeight="1" x14ac:dyDescent="0.2">
      <c r="A42" s="330" t="s">
        <v>162</v>
      </c>
      <c r="B42" s="331"/>
      <c r="C42" s="197">
        <v>0</v>
      </c>
      <c r="D42" s="197">
        <v>0</v>
      </c>
      <c r="E42" s="197">
        <v>0</v>
      </c>
      <c r="F42" s="229">
        <f>SUM(C42:E42)</f>
        <v>0</v>
      </c>
      <c r="G42" s="231"/>
    </row>
    <row r="43" spans="1:7" ht="22.5" customHeight="1" x14ac:dyDescent="0.2">
      <c r="A43" s="330" t="s">
        <v>125</v>
      </c>
      <c r="B43" s="331"/>
      <c r="C43" s="197">
        <v>0</v>
      </c>
      <c r="D43" s="197">
        <v>0</v>
      </c>
      <c r="E43" s="197">
        <v>0</v>
      </c>
      <c r="F43" s="229">
        <f>SUM(C43:E43)</f>
        <v>0</v>
      </c>
      <c r="G43" s="249"/>
    </row>
    <row r="44" spans="1:7" s="1" customFormat="1" ht="22.5" customHeight="1" thickBot="1" x14ac:dyDescent="0.25">
      <c r="A44" s="196" t="s">
        <v>127</v>
      </c>
      <c r="B44" s="244"/>
      <c r="C44" s="197">
        <v>0</v>
      </c>
      <c r="D44" s="197">
        <v>0</v>
      </c>
      <c r="E44" s="197">
        <v>0</v>
      </c>
      <c r="F44" s="229">
        <f>SUM(C44:E44)</f>
        <v>0</v>
      </c>
      <c r="G44" s="232">
        <f>SUM(F41:F44)</f>
        <v>0</v>
      </c>
    </row>
    <row r="45" spans="1:7" ht="22.5" customHeight="1" x14ac:dyDescent="0.2">
      <c r="A45" s="205" t="s">
        <v>130</v>
      </c>
      <c r="B45" s="172"/>
      <c r="C45" s="172"/>
      <c r="D45" s="172"/>
      <c r="E45" s="172"/>
      <c r="F45" s="173"/>
      <c r="G45" s="237">
        <f>SUM(G17:G44)</f>
        <v>0</v>
      </c>
    </row>
    <row r="46" spans="1:7" ht="24.95" customHeight="1" x14ac:dyDescent="0.2">
      <c r="A46" s="174" t="s">
        <v>131</v>
      </c>
      <c r="B46" s="246">
        <f>INDEX('Datos para listas'!G3:G12,MATCH(G2,'Datos para listas'!D3:D12,0))</f>
        <v>17.940000000000001</v>
      </c>
      <c r="C46" s="154"/>
      <c r="D46" s="154"/>
      <c r="E46" s="155"/>
      <c r="F46" s="156"/>
      <c r="G46" s="238">
        <f>(SUM(G45)*B46)/100</f>
        <v>0</v>
      </c>
    </row>
    <row r="47" spans="1:7" ht="22.5" customHeight="1" thickBot="1" x14ac:dyDescent="0.25">
      <c r="A47" s="175" t="s">
        <v>132</v>
      </c>
      <c r="B47" s="176"/>
      <c r="C47" s="176"/>
      <c r="D47" s="176"/>
      <c r="E47" s="176"/>
      <c r="F47" s="177"/>
      <c r="G47" s="239">
        <f>SUM(G45:G46)</f>
        <v>0</v>
      </c>
    </row>
    <row r="48" spans="1:7" ht="22.5" customHeight="1" thickBot="1" x14ac:dyDescent="0.25">
      <c r="B48" s="373"/>
      <c r="C48" s="373"/>
    </row>
    <row r="49" spans="1:7" ht="20.85" customHeight="1" x14ac:dyDescent="0.2">
      <c r="A49" s="369" t="s">
        <v>170</v>
      </c>
      <c r="B49" s="370"/>
      <c r="C49" s="370"/>
      <c r="D49" s="371"/>
      <c r="E49" s="371"/>
      <c r="F49" s="371"/>
      <c r="G49" s="372"/>
    </row>
    <row r="50" spans="1:7" ht="20.45" customHeight="1" x14ac:dyDescent="0.2">
      <c r="A50" s="256" t="s">
        <v>133</v>
      </c>
      <c r="B50" s="367"/>
      <c r="C50" s="367"/>
      <c r="D50" s="211" t="s">
        <v>203</v>
      </c>
      <c r="E50" s="245"/>
      <c r="F50" s="211" t="s">
        <v>134</v>
      </c>
      <c r="G50" s="257"/>
    </row>
    <row r="51" spans="1:7" ht="21.75" thickBot="1" x14ac:dyDescent="0.25">
      <c r="A51" s="258" t="s">
        <v>136</v>
      </c>
      <c r="B51" s="368" t="str">
        <f>INDEX('Datos para listas'!E3:E12,MATCH('PC1-251022 v10'!G2,'Datos para listas'!D3:D12,0))</f>
        <v>La Paz</v>
      </c>
      <c r="C51" s="368"/>
      <c r="D51" s="259" t="s">
        <v>137</v>
      </c>
      <c r="E51" s="261" t="str">
        <f>G2</f>
        <v>Bolivia</v>
      </c>
      <c r="F51" s="260" t="s">
        <v>135</v>
      </c>
      <c r="G51" s="262"/>
    </row>
    <row r="52" spans="1:7" x14ac:dyDescent="0.2">
      <c r="F52" s="374"/>
      <c r="G52" s="374"/>
    </row>
    <row r="53" spans="1:7" ht="20.85" customHeight="1" x14ac:dyDescent="0.2">
      <c r="A53" s="363" t="s">
        <v>171</v>
      </c>
      <c r="B53" s="364"/>
      <c r="C53" s="169"/>
      <c r="D53" s="169"/>
      <c r="E53" s="170"/>
      <c r="F53" s="183"/>
      <c r="G53" s="184"/>
    </row>
    <row r="54" spans="1:7" ht="22.5" customHeight="1" x14ac:dyDescent="0.2">
      <c r="A54" s="375"/>
      <c r="B54" s="376"/>
      <c r="C54" s="376"/>
      <c r="D54" s="376"/>
      <c r="E54" s="376"/>
      <c r="F54" s="376"/>
      <c r="G54" s="377"/>
    </row>
    <row r="55" spans="1:7" x14ac:dyDescent="0.2">
      <c r="A55" s="378"/>
      <c r="B55" s="379"/>
      <c r="C55" s="379"/>
      <c r="D55" s="379"/>
      <c r="E55" s="379"/>
      <c r="F55" s="379"/>
      <c r="G55" s="380"/>
    </row>
    <row r="56" spans="1:7" ht="22.5" customHeight="1" x14ac:dyDescent="0.2">
      <c r="A56" s="378"/>
      <c r="B56" s="379"/>
      <c r="C56" s="379"/>
      <c r="D56" s="379"/>
      <c r="E56" s="379"/>
      <c r="F56" s="379"/>
      <c r="G56" s="380"/>
    </row>
    <row r="57" spans="1:7" x14ac:dyDescent="0.2">
      <c r="A57" s="378"/>
      <c r="B57" s="379"/>
      <c r="C57" s="379"/>
      <c r="D57" s="379"/>
      <c r="E57" s="379"/>
      <c r="F57" s="379"/>
      <c r="G57" s="380"/>
    </row>
    <row r="58" spans="1:7" x14ac:dyDescent="0.2">
      <c r="A58" s="378"/>
      <c r="B58" s="379"/>
      <c r="C58" s="379"/>
      <c r="D58" s="379"/>
      <c r="E58" s="379"/>
      <c r="F58" s="379"/>
      <c r="G58" s="380"/>
    </row>
    <row r="59" spans="1:7" x14ac:dyDescent="0.2">
      <c r="A59" s="378"/>
      <c r="B59" s="379"/>
      <c r="C59" s="379"/>
      <c r="D59" s="379"/>
      <c r="E59" s="379"/>
      <c r="F59" s="379"/>
      <c r="G59" s="380"/>
    </row>
    <row r="60" spans="1:7" ht="5.25" customHeight="1" x14ac:dyDescent="0.2">
      <c r="A60" s="381"/>
      <c r="B60" s="382"/>
      <c r="C60" s="382"/>
      <c r="D60" s="382"/>
      <c r="E60" s="382"/>
      <c r="F60" s="382"/>
      <c r="G60" s="383"/>
    </row>
    <row r="61" spans="1:7" ht="10.15" customHeight="1" x14ac:dyDescent="0.2">
      <c r="A61" s="185"/>
      <c r="B61" s="185"/>
      <c r="C61" s="185"/>
      <c r="D61" s="185"/>
      <c r="E61" s="185"/>
      <c r="F61" s="185"/>
      <c r="G61" s="185"/>
    </row>
    <row r="62" spans="1:7" x14ac:dyDescent="0.2">
      <c r="A62" s="185"/>
      <c r="B62" s="185"/>
      <c r="C62" s="185"/>
      <c r="D62" s="185"/>
      <c r="E62" s="185"/>
      <c r="F62" s="185"/>
      <c r="G62" s="185"/>
    </row>
    <row r="63" spans="1:7" s="3" customFormat="1" ht="14.25" x14ac:dyDescent="0.2">
      <c r="A63" s="185"/>
      <c r="B63" s="185"/>
      <c r="C63" s="185"/>
      <c r="D63" s="185"/>
      <c r="E63" s="185"/>
      <c r="F63" s="185"/>
      <c r="G63" s="185"/>
    </row>
    <row r="64" spans="1:7" s="3" customFormat="1" ht="20.85" customHeight="1" x14ac:dyDescent="0.2">
      <c r="A64" s="263"/>
      <c r="B64" s="264"/>
      <c r="C64" s="264"/>
      <c r="D64" s="264"/>
      <c r="E64" s="264"/>
      <c r="F64" s="264"/>
      <c r="G64" s="265"/>
    </row>
    <row r="65" spans="1:7" s="3" customFormat="1" ht="18.600000000000001" customHeight="1" x14ac:dyDescent="0.2">
      <c r="A65" s="393" t="s">
        <v>217</v>
      </c>
      <c r="B65" s="394"/>
      <c r="C65" s="394"/>
      <c r="D65" s="394"/>
      <c r="E65" s="394"/>
      <c r="F65" s="394"/>
      <c r="G65" s="395"/>
    </row>
    <row r="66" spans="1:7" s="3" customFormat="1" ht="32.450000000000003" customHeight="1" x14ac:dyDescent="0.2">
      <c r="A66" s="390" t="s">
        <v>222</v>
      </c>
      <c r="B66" s="391"/>
      <c r="C66" s="391"/>
      <c r="D66" s="391"/>
      <c r="E66" s="391"/>
      <c r="F66" s="391"/>
      <c r="G66" s="392"/>
    </row>
    <row r="67" spans="1:7" s="3" customFormat="1" ht="18.600000000000001" customHeight="1" x14ac:dyDescent="0.2">
      <c r="A67" s="393" t="s">
        <v>218</v>
      </c>
      <c r="B67" s="394"/>
      <c r="C67" s="394"/>
      <c r="D67" s="394"/>
      <c r="E67" s="394"/>
      <c r="F67" s="394"/>
      <c r="G67" s="395"/>
    </row>
    <row r="68" spans="1:7" s="3" customFormat="1" ht="44.1" customHeight="1" x14ac:dyDescent="0.2">
      <c r="A68" s="393" t="s">
        <v>223</v>
      </c>
      <c r="B68" s="394"/>
      <c r="C68" s="394"/>
      <c r="D68" s="394"/>
      <c r="E68" s="394"/>
      <c r="F68" s="394"/>
      <c r="G68" s="395"/>
    </row>
    <row r="69" spans="1:7" s="3" customFormat="1" ht="18.600000000000001" customHeight="1" x14ac:dyDescent="0.2">
      <c r="A69" s="393" t="s">
        <v>220</v>
      </c>
      <c r="B69" s="394"/>
      <c r="C69" s="394"/>
      <c r="D69" s="394"/>
      <c r="E69" s="394"/>
      <c r="F69" s="394"/>
      <c r="G69" s="395"/>
    </row>
    <row r="70" spans="1:7" s="3" customFormat="1" ht="32.450000000000003" customHeight="1" x14ac:dyDescent="0.2">
      <c r="A70" s="393" t="s">
        <v>224</v>
      </c>
      <c r="B70" s="394"/>
      <c r="C70" s="394"/>
      <c r="D70" s="394"/>
      <c r="E70" s="394"/>
      <c r="F70" s="394"/>
      <c r="G70" s="395"/>
    </row>
    <row r="71" spans="1:7" s="3" customFormat="1" ht="18.600000000000001" customHeight="1" x14ac:dyDescent="0.2">
      <c r="A71" s="399" t="s">
        <v>219</v>
      </c>
      <c r="B71" s="400"/>
      <c r="C71" s="400"/>
      <c r="D71" s="400"/>
      <c r="E71" s="400"/>
      <c r="F71" s="400"/>
      <c r="G71" s="401"/>
    </row>
    <row r="72" spans="1:7" s="3" customFormat="1" ht="59.45" customHeight="1" x14ac:dyDescent="0.2">
      <c r="A72" s="390" t="s">
        <v>225</v>
      </c>
      <c r="B72" s="391"/>
      <c r="C72" s="391"/>
      <c r="D72" s="391"/>
      <c r="E72" s="391"/>
      <c r="F72" s="391"/>
      <c r="G72" s="392"/>
    </row>
    <row r="73" spans="1:7" s="3" customFormat="1" ht="32.25" customHeight="1" x14ac:dyDescent="0.2">
      <c r="A73" s="393" t="s">
        <v>221</v>
      </c>
      <c r="B73" s="394"/>
      <c r="C73" s="394"/>
      <c r="D73" s="394"/>
      <c r="E73" s="394"/>
      <c r="F73" s="394"/>
      <c r="G73" s="395"/>
    </row>
    <row r="74" spans="1:7" ht="32.450000000000003" customHeight="1" x14ac:dyDescent="0.2">
      <c r="A74" s="396"/>
      <c r="B74" s="397"/>
      <c r="C74" s="397"/>
      <c r="D74" s="397"/>
      <c r="E74" s="397"/>
      <c r="F74" s="397"/>
      <c r="G74" s="398"/>
    </row>
    <row r="75" spans="1:7" x14ac:dyDescent="0.2">
      <c r="A75" s="187"/>
      <c r="B75" s="188"/>
      <c r="C75" s="188"/>
      <c r="D75" s="188"/>
      <c r="E75" s="188"/>
      <c r="F75" s="188"/>
      <c r="G75" s="189"/>
    </row>
    <row r="76" spans="1:7" s="3" customFormat="1" ht="31.5" customHeight="1" x14ac:dyDescent="0.2">
      <c r="A76" s="190"/>
      <c r="B76" s="191"/>
      <c r="C76" s="192"/>
      <c r="D76" s="191"/>
      <c r="E76" s="191"/>
      <c r="F76" s="191"/>
      <c r="G76" s="193"/>
    </row>
    <row r="77" spans="1:7" ht="14.25" x14ac:dyDescent="0.2">
      <c r="A77" s="21"/>
      <c r="B77" s="19"/>
      <c r="C77" s="19"/>
      <c r="D77" s="19"/>
      <c r="E77" s="19"/>
      <c r="F77" s="19"/>
      <c r="G77" s="23"/>
    </row>
    <row r="78" spans="1:7" s="3" customFormat="1" ht="12.75" customHeight="1" x14ac:dyDescent="0.2">
      <c r="A78"/>
      <c r="B78"/>
      <c r="C78"/>
      <c r="D78"/>
      <c r="E78"/>
      <c r="F78"/>
      <c r="G78"/>
    </row>
    <row r="79" spans="1:7" s="3" customFormat="1" ht="14.25" x14ac:dyDescent="0.2">
      <c r="A79"/>
      <c r="B79"/>
      <c r="C79"/>
      <c r="D79"/>
      <c r="E79"/>
      <c r="F79"/>
      <c r="G79"/>
    </row>
    <row r="80" spans="1:7" x14ac:dyDescent="0.2">
      <c r="A80" s="389"/>
      <c r="B80" s="389"/>
      <c r="C80" s="389"/>
      <c r="D80" s="389"/>
      <c r="E80" s="389"/>
      <c r="F80" s="389"/>
      <c r="G80" s="389"/>
    </row>
    <row r="82" spans="1:5" ht="10.15" customHeight="1" x14ac:dyDescent="0.2">
      <c r="A82" s="4"/>
      <c r="B82" s="4"/>
      <c r="C82" s="4"/>
      <c r="D82" s="27"/>
      <c r="E82" s="27"/>
    </row>
    <row r="83" spans="1:5" ht="10.15" customHeight="1" x14ac:dyDescent="0.2"/>
    <row r="84" spans="1:5" ht="3" customHeight="1" x14ac:dyDescent="0.2"/>
  </sheetData>
  <sheetProtection algorithmName="SHA-512" hashValue="ljBpQ7unUCPzV9xQfc1tPIXAEB7zH/UexE9wakUC+OzH5R2DVswXPXAtyykr3xJmeT4uwifw7Goicrq+Do7Hbg==" saltValue="2fyNKP3XCxDZ+6LDkh0SLw==" spinCount="100000" sheet="1" objects="1" scenarios="1" selectLockedCells="1"/>
  <mergeCells count="67">
    <mergeCell ref="A10:G10"/>
    <mergeCell ref="A32:B32"/>
    <mergeCell ref="E11:F11"/>
    <mergeCell ref="C12:D12"/>
    <mergeCell ref="A11:B11"/>
    <mergeCell ref="C11:D11"/>
    <mergeCell ref="E12:F12"/>
    <mergeCell ref="A30:G30"/>
    <mergeCell ref="A25:B25"/>
    <mergeCell ref="A12:B12"/>
    <mergeCell ref="A14:G14"/>
    <mergeCell ref="A17:B17"/>
    <mergeCell ref="F15:G15"/>
    <mergeCell ref="C15:E15"/>
    <mergeCell ref="A15:B16"/>
    <mergeCell ref="C17:E17"/>
    <mergeCell ref="A54:G60"/>
    <mergeCell ref="A35:G35"/>
    <mergeCell ref="C2:E2"/>
    <mergeCell ref="A80:G80"/>
    <mergeCell ref="A72:G72"/>
    <mergeCell ref="A70:G70"/>
    <mergeCell ref="A65:G65"/>
    <mergeCell ref="A73:G73"/>
    <mergeCell ref="A74:G74"/>
    <mergeCell ref="A71:G71"/>
    <mergeCell ref="A69:G69"/>
    <mergeCell ref="A66:G66"/>
    <mergeCell ref="A68:G68"/>
    <mergeCell ref="A67:G67"/>
    <mergeCell ref="A34:B34"/>
    <mergeCell ref="C34:E34"/>
    <mergeCell ref="A53:B53"/>
    <mergeCell ref="A41:B41"/>
    <mergeCell ref="A42:B42"/>
    <mergeCell ref="A43:B43"/>
    <mergeCell ref="A38:B38"/>
    <mergeCell ref="B50:C50"/>
    <mergeCell ref="B51:C51"/>
    <mergeCell ref="A49:G49"/>
    <mergeCell ref="B48:C48"/>
    <mergeCell ref="F52:G52"/>
    <mergeCell ref="A1:G1"/>
    <mergeCell ref="E8:F8"/>
    <mergeCell ref="C4:E4"/>
    <mergeCell ref="A6:B7"/>
    <mergeCell ref="A8:B8"/>
    <mergeCell ref="A2:B2"/>
    <mergeCell ref="A3:B3"/>
    <mergeCell ref="A4:B4"/>
    <mergeCell ref="C5:D5"/>
    <mergeCell ref="C8:D8"/>
    <mergeCell ref="A5:B5"/>
    <mergeCell ref="C3:E3"/>
    <mergeCell ref="E5:F5"/>
    <mergeCell ref="A18:B18"/>
    <mergeCell ref="A19:B19"/>
    <mergeCell ref="A21:B21"/>
    <mergeCell ref="A22:B22"/>
    <mergeCell ref="A23:B23"/>
    <mergeCell ref="A20:B20"/>
    <mergeCell ref="A24:B24"/>
    <mergeCell ref="A36:B36"/>
    <mergeCell ref="A37:B37"/>
    <mergeCell ref="A40:B40"/>
    <mergeCell ref="A33:B33"/>
    <mergeCell ref="A31:B31"/>
  </mergeCells>
  <phoneticPr fontId="0" type="noConversion"/>
  <conditionalFormatting sqref="G7">
    <cfRule type="expression" dxfId="7" priority="1">
      <formula>FALSE</formula>
    </cfRule>
  </conditionalFormatting>
  <dataValidations count="2">
    <dataValidation type="whole" operator="greaterThanOrEqual" allowBlank="1" showInputMessage="1" showErrorMessage="1" errorTitle="Solo números" error="Escriba valores numéricos sin unidades de medida u otro tipo de texto" sqref="G8:G9 E9 C9" xr:uid="{27F13285-D569-4504-ABF8-D7959C845901}">
      <formula1>0</formula1>
    </dataValidation>
    <dataValidation type="whole" operator="greaterThanOrEqual" allowBlank="1" showInputMessage="1" showErrorMessage="1" errorTitle="Sólo números" error="Escriba valores numéricos sin unidades de medida u otro tipo de texto" sqref="C11:D12 G11:G12" xr:uid="{F5D4BA84-99FE-4B3D-A2A5-15858D62957E}">
      <formula1>0</formula1>
    </dataValidation>
  </dataValidations>
  <printOptions horizontalCentered="1"/>
  <pageMargins left="0.51181102362204722" right="0.31496062992125984" top="0.74803149606299213" bottom="0.74803149606299213" header="0.3125" footer="0.31496062992125984"/>
  <pageSetup orientation="portrait" r:id="rId1"/>
  <headerFooter alignWithMargins="0">
    <oddHeader>&amp;L&amp;"Arial,Negrita"&amp;G
PRESUPUESTO ANUAL PARA LA CERTIFICACIÓN&amp;"Arial,Normal"
ANNUAL CERTIFICATION BUDGET
&amp;R&amp;"Arial,Negrita"&amp;8Cod.:&amp;"Arial,Normal"PAIS-PC1-OPERADOR-FECHA</oddHeader>
    <oddFooter>&amp;L__________________________
www.biolatina.com                                     Versión 10, Edición 25-10-22&amp;RPág. &amp;P de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1" r:id="rId5" name="Check Box 137">
              <controlPr defaultSize="0" autoFill="0" autoLine="0" autoPict="0" altText="">
                <anchor moveWithCells="1">
                  <from>
                    <xdr:col>3</xdr:col>
                    <xdr:colOff>409575</xdr:colOff>
                    <xdr:row>6</xdr:row>
                    <xdr:rowOff>19050</xdr:rowOff>
                  </from>
                  <to>
                    <xdr:col>3</xdr:col>
                    <xdr:colOff>638175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" name="Check Box 138">
              <controlPr defaultSize="0" autoFill="0" autoLine="0" autoPict="0">
                <anchor moveWithCells="1">
                  <from>
                    <xdr:col>4</xdr:col>
                    <xdr:colOff>438150</xdr:colOff>
                    <xdr:row>6</xdr:row>
                    <xdr:rowOff>19050</xdr:rowOff>
                  </from>
                  <to>
                    <xdr:col>4</xdr:col>
                    <xdr:colOff>666750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" name="Check Box 136">
              <controlPr defaultSize="0" autoFill="0" autoLine="0" autoPict="0">
                <anchor moveWithCells="1">
                  <from>
                    <xdr:col>2</xdr:col>
                    <xdr:colOff>409575</xdr:colOff>
                    <xdr:row>6</xdr:row>
                    <xdr:rowOff>19050</xdr:rowOff>
                  </from>
                  <to>
                    <xdr:col>2</xdr:col>
                    <xdr:colOff>638175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F216A065-B11C-49A8-92E0-84A991DA7C4A}">
            <xm:f>ISNUMBER(MATCH($G$5,'Datos para listas'!$I$3:$I$17,0))</xm:f>
            <x14:dxf>
              <numFmt numFmtId="1" formatCode="0"/>
              <fill>
                <patternFill patternType="solid">
                  <bgColor theme="0"/>
                </patternFill>
              </fill>
            </x14:dxf>
          </x14:cfRule>
          <xm:sqref>C11:D12 G11:G12</xm:sqref>
        </x14:conditionalFormatting>
        <x14:conditionalFormatting xmlns:xm="http://schemas.microsoft.com/office/excel/2006/main">
          <x14:cfRule type="expression" priority="5" id="{5BA13452-48E3-4C46-8A5F-938DAF8EF29C}">
            <xm:f>'Datos para listas'!$D$14=3</xm:f>
            <x14:dxf>
              <font>
                <b val="0"/>
                <i val="0"/>
                <color theme="1"/>
              </font>
              <numFmt numFmtId="172" formatCode="&quot;En costo unitario→&quot;"/>
              <fill>
                <patternFill>
                  <bgColor theme="0"/>
                </patternFill>
              </fill>
            </x14:dxf>
          </x14:cfRule>
          <xm:sqref>C19</xm:sqref>
        </x14:conditionalFormatting>
        <x14:conditionalFormatting xmlns:xm="http://schemas.microsoft.com/office/excel/2006/main">
          <x14:cfRule type="expression" priority="4" id="{04465A2F-6349-473A-926A-5107E169C02C}">
            <xm:f>'Datos para listas'!$D$14&lt;3</xm:f>
            <x14:dxf>
              <numFmt numFmtId="169" formatCode="&quot;&quot;"/>
              <fill>
                <patternFill patternType="lightUp"/>
              </fill>
            </x14:dxf>
          </x14:cfRule>
          <xm:sqref>G9 E9 C9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Opción inválida" error="Seleccione un país de la lista." xr:uid="{7CBBBCC7-80DE-485A-BE46-C5C341E70605}">
          <x14:formula1>
            <xm:f>'Datos para listas'!$D$3:$D$12</xm:f>
          </x14:formula1>
          <xm:sqref>G2</xm:sqref>
        </x14:dataValidation>
        <x14:dataValidation type="list" allowBlank="1" showInputMessage="1" showErrorMessage="1" errorTitle="Opción inválida" error="Seleccione &quot;Individual&quot; o &quot;Grupal&quot;." xr:uid="{0C9D0FA1-B1C3-4DBC-8B67-EDAF299855EA}">
          <x14:formula1>
            <xm:f>'Datos para listas'!$C$3:$C$4</xm:f>
          </x14:formula1>
          <xm:sqref>C5:D5</xm:sqref>
        </x14:dataValidation>
        <x14:dataValidation type="list" allowBlank="1" showInputMessage="1" showErrorMessage="1" errorTitle="Opción inválida" error="Seleccione &quot;Sí/Yes&quot; o &quot;No&quot;." xr:uid="{E3156E08-F599-4056-8626-57B914093F24}">
          <x14:formula1>
            <xm:f>'Datos para listas'!$H$3:$H$4</xm:f>
          </x14:formula1>
          <xm:sqref>G3</xm:sqref>
        </x14:dataValidation>
        <x14:dataValidation type="list" allowBlank="1" showInputMessage="1" showErrorMessage="1" errorTitle="Opción inválida" error="Seleccione &quot;proforma&quot; o &quot;presupuesto&quot;." xr:uid="{77274E00-55EB-4E35-9029-16395A9343AA}">
          <x14:formula1>
            <xm:f>'Datos para listas'!$B$3:$B$4</xm:f>
          </x14:formula1>
          <xm:sqref>C2:E2</xm:sqref>
        </x14:dataValidation>
        <x14:dataValidation type="list" showInputMessage="1" showErrorMessage="1" xr:uid="{91C0113A-61EA-4ABA-B8E0-4DB31DC25DF2}">
          <x14:formula1>
            <xm:f>'Datos para listas'!$K$3:$K$10</xm:f>
          </x14:formula1>
          <xm:sqref>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4003-9086-4759-B511-329D1809DD34}">
  <dimension ref="A2:K44"/>
  <sheetViews>
    <sheetView showGridLines="0" view="pageLayout" topLeftCell="A2" zoomScaleNormal="115" zoomScaleSheetLayoutView="100" workbookViewId="0">
      <selection activeCell="A15" sqref="A15"/>
    </sheetView>
  </sheetViews>
  <sheetFormatPr baseColWidth="10" defaultColWidth="11.28515625" defaultRowHeight="17.100000000000001" customHeight="1" x14ac:dyDescent="0.2"/>
  <cols>
    <col min="1" max="1" width="12" style="270" customWidth="1"/>
    <col min="2" max="3" width="9.28515625" style="270" customWidth="1"/>
    <col min="4" max="5" width="7.85546875" style="270" customWidth="1"/>
    <col min="6" max="7" width="9.28515625" style="270" customWidth="1"/>
    <col min="8" max="11" width="7.85546875" style="270" customWidth="1"/>
    <col min="12" max="16384" width="11.28515625" style="270"/>
  </cols>
  <sheetData>
    <row r="2" spans="1:11" ht="17.100000000000001" customHeight="1" x14ac:dyDescent="0.2">
      <c r="A2" s="281" t="str">
        <f>'Datos para listas'!G32&amp;","</f>
        <v>La Paz,</v>
      </c>
      <c r="B2" s="435">
        <f>'PC1-251022 v10'!G51</f>
        <v>0</v>
      </c>
      <c r="C2" s="435"/>
      <c r="D2" s="435"/>
      <c r="E2" s="435"/>
    </row>
    <row r="3" spans="1:11" ht="5.85" customHeight="1" x14ac:dyDescent="0.2">
      <c r="B3" s="272"/>
      <c r="C3" s="272"/>
    </row>
    <row r="4" spans="1:11" ht="17.100000000000001" customHeight="1" x14ac:dyDescent="0.2">
      <c r="A4" s="270" t="str">
        <f>"Sr(a) "&amp;'PC1-251022 v10'!C4</f>
        <v>Sr(a) Nombre y apellido</v>
      </c>
    </row>
    <row r="5" spans="1:11" ht="17.100000000000001" customHeight="1" x14ac:dyDescent="0.2">
      <c r="A5" s="273" t="str">
        <f>'PC1-251022 v10'!C3</f>
        <v>Nombre de organización</v>
      </c>
      <c r="B5" s="273"/>
    </row>
    <row r="6" spans="1:11" ht="17.100000000000001" customHeight="1" x14ac:dyDescent="0.2">
      <c r="A6" s="274" t="s">
        <v>226</v>
      </c>
      <c r="C6" s="276"/>
    </row>
    <row r="7" spans="1:11" s="199" customFormat="1" ht="24" customHeight="1" x14ac:dyDescent="0.2">
      <c r="A7" s="443" t="str">
        <f>'PC1-251022 v10'!C2 &amp;" para certificación orgánica en conformidad con los Reglamentos del "&amp;'Datos para listas'!O6&amp;"."</f>
        <v>Presupuesto para certificación orgánica en conformidad con los Reglamentos del la Ley 3525.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</row>
    <row r="8" spans="1:11" s="271" customFormat="1" ht="5.85" customHeight="1" x14ac:dyDescent="0.2"/>
    <row r="9" spans="1:11" ht="33.950000000000003" customHeight="1" x14ac:dyDescent="0.2">
      <c r="A9" s="446" t="str">
        <f>"Es grato dirigirme a usted para hacerle llegar nuestros atentos saludos y presentarle "&amp;IF('PC1-251022 v10'!C2='Datos para listas'!B4,"el presupuesto", "la proforma")&amp;", según la descripción en la siguiente tabla:"</f>
        <v>Es grato dirigirme a usted para hacerle llegar nuestros atentos saludos y presentarle el presupuesto, según la descripción en la siguiente tabla:</v>
      </c>
      <c r="B9" s="446"/>
      <c r="C9" s="446"/>
      <c r="D9" s="446"/>
      <c r="E9" s="446"/>
      <c r="F9" s="446"/>
      <c r="G9" s="446"/>
      <c r="H9" s="446"/>
      <c r="I9" s="446"/>
      <c r="J9" s="446"/>
    </row>
    <row r="10" spans="1:11" s="275" customFormat="1" ht="17.100000000000001" customHeight="1" x14ac:dyDescent="0.2">
      <c r="A10" s="282"/>
      <c r="B10" s="438" t="s">
        <v>228</v>
      </c>
      <c r="C10" s="438"/>
      <c r="D10" s="438" t="s">
        <v>229</v>
      </c>
      <c r="E10" s="438"/>
      <c r="F10" s="438" t="s">
        <v>230</v>
      </c>
      <c r="G10" s="438"/>
      <c r="H10" s="438" t="s">
        <v>231</v>
      </c>
      <c r="I10" s="438"/>
    </row>
    <row r="11" spans="1:11" s="271" customFormat="1" ht="12.2" customHeight="1" x14ac:dyDescent="0.2">
      <c r="A11" s="282"/>
      <c r="B11" s="439" t="str">
        <f>IF(OR('PC1-251022 v10'!G21&gt;0),"Programada","Adicional")</f>
        <v>Adicional</v>
      </c>
      <c r="C11" s="439"/>
      <c r="D11" s="440" t="str">
        <f>IF(OR('PC1-251022 v10'!C21&gt;0,'PC1-251022 v10'!C25&gt;0),"Producción"&amp;IF(OR(COUNTIF('PC1-251022 v10'!C21:E21,"&gt;0")&gt;1,COUNTIF('PC1-251022 v10'!C25:E25,"&gt;0")&gt;1),CHAR(10),),"")&amp;IF(OR('PC1-251022 v10'!D21&gt;0,'PC1-251022 v10'!D25&gt;0),"Transformación"&amp;IF('PC1-251022 v10'!E19&gt;0,CHAR(10),),)&amp;IF(OR('PC1-251022 v10'!E21&gt;0,'PC1-251022 v10'!E25&gt;0)," Distribución",)</f>
        <v/>
      </c>
      <c r="E11" s="440"/>
      <c r="F11" s="440" t="str">
        <f>IF('PC1-251022 v10'!G5=0,"",'PC1-251022 v10'!G5)</f>
        <v/>
      </c>
      <c r="G11" s="440"/>
      <c r="H11" s="448">
        <f>'PC1-251022 v10'!G47</f>
        <v>0</v>
      </c>
      <c r="I11" s="448"/>
    </row>
    <row r="12" spans="1:11" s="271" customFormat="1" ht="12.2" customHeight="1" x14ac:dyDescent="0.2">
      <c r="A12" s="282"/>
      <c r="B12" s="439"/>
      <c r="C12" s="439"/>
      <c r="D12" s="440"/>
      <c r="E12" s="440"/>
      <c r="F12" s="440"/>
      <c r="G12" s="440"/>
      <c r="H12" s="448"/>
      <c r="I12" s="448"/>
    </row>
    <row r="13" spans="1:11" ht="12.2" customHeight="1" x14ac:dyDescent="0.2">
      <c r="A13" s="282"/>
      <c r="B13" s="439"/>
      <c r="C13" s="439"/>
      <c r="D13" s="440"/>
      <c r="E13" s="440"/>
      <c r="F13" s="440"/>
      <c r="G13" s="440"/>
      <c r="H13" s="448"/>
      <c r="I13" s="448"/>
    </row>
    <row r="14" spans="1:11" ht="5.85" customHeight="1" x14ac:dyDescent="0.2"/>
    <row r="15" spans="1:11" ht="17.100000000000001" customHeight="1" x14ac:dyDescent="0.2">
      <c r="A15" s="315" t="s">
        <v>316</v>
      </c>
      <c r="C15" s="279"/>
    </row>
    <row r="16" spans="1:11" ht="5.85" customHeight="1" x14ac:dyDescent="0.2"/>
    <row r="17" spans="1:11" ht="17.100000000000001" customHeight="1" x14ac:dyDescent="0.2">
      <c r="A17" s="278" t="s">
        <v>232</v>
      </c>
    </row>
    <row r="18" spans="1:11" ht="17.100000000000001" customHeight="1" x14ac:dyDescent="0.2">
      <c r="A18" s="445" t="str">
        <f>"Revisión y dictamen de solicitud, inspección(según alcance), elaboración y revisión de informe de auditoría,"&amp;"dictamen de certificación, emisión de certificados máster(si procede), evaluación de insumos externos, etiquetas, sin límites, notificaciones con relación al programa de certificación, IGV("&amp;'PC1-251022 v10'!B46&amp;"%)"</f>
        <v>Revisión y dictamen de solicitud, inspección(según alcance), elaboración y revisión de informe de auditoría,dictamen de certificación, emisión de certificados máster(si procede), evaluación de insumos externos, etiquetas, sin límites, notificaciones con relación al programa de certificación, IGV(17.94%)</v>
      </c>
      <c r="B18" s="445"/>
      <c r="C18" s="445"/>
      <c r="D18" s="445"/>
      <c r="E18" s="445"/>
      <c r="F18" s="445"/>
      <c r="G18" s="445"/>
      <c r="H18" s="445"/>
      <c r="I18" s="445"/>
      <c r="J18" s="445"/>
      <c r="K18" s="445"/>
    </row>
    <row r="19" spans="1:11" ht="20.25" customHeight="1" x14ac:dyDescent="0.2">
      <c r="A19" s="445"/>
      <c r="B19" s="445"/>
      <c r="C19" s="445"/>
      <c r="D19" s="445"/>
      <c r="E19" s="445"/>
      <c r="F19" s="445"/>
      <c r="G19" s="445"/>
      <c r="H19" s="445"/>
      <c r="I19" s="445"/>
      <c r="J19" s="445"/>
      <c r="K19" s="445"/>
    </row>
    <row r="20" spans="1:11" ht="5.85" customHeight="1" x14ac:dyDescent="0.2"/>
    <row r="21" spans="1:11" s="274" customFormat="1" ht="17.100000000000001" customHeight="1" x14ac:dyDescent="0.2">
      <c r="A21" s="278" t="s">
        <v>233</v>
      </c>
    </row>
    <row r="22" spans="1:11" ht="17.100000000000001" customHeight="1" x14ac:dyDescent="0.2">
      <c r="A22" s="446" t="str">
        <f>IF('PC1-251022 v10'!G25=0,"- Inspecciones adicionales"&amp;CHAR(10),"")&amp;"- Investigaciones"&amp;CHAR(10)&amp;"- Tomas y análisis de muestra"&amp;CHAR(10)&amp;IF('PC1-251022 v10'!F33=0,"- Certificado de transacción","")</f>
        <v>- Inspecciones adicionales
- Investigaciones
- Tomas y análisis de muestra
- Certificado de transacción</v>
      </c>
      <c r="B22" s="446"/>
      <c r="C22" s="446"/>
      <c r="D22" s="446"/>
      <c r="E22" s="446"/>
    </row>
    <row r="23" spans="1:11" ht="17.100000000000001" customHeight="1" x14ac:dyDescent="0.2">
      <c r="A23" s="446"/>
      <c r="B23" s="446"/>
      <c r="C23" s="446"/>
      <c r="D23" s="446"/>
      <c r="E23" s="446"/>
    </row>
    <row r="24" spans="1:11" ht="14.25" customHeight="1" x14ac:dyDescent="0.2">
      <c r="A24" s="446"/>
      <c r="B24" s="446"/>
      <c r="C24" s="446"/>
      <c r="D24" s="446"/>
      <c r="E24" s="446"/>
    </row>
    <row r="25" spans="1:11" ht="5.85" customHeight="1" x14ac:dyDescent="0.2">
      <c r="A25" s="277"/>
      <c r="B25" s="277"/>
      <c r="C25" s="277"/>
      <c r="D25" s="277"/>
      <c r="E25" s="277"/>
    </row>
    <row r="26" spans="1:11" ht="17.100000000000001" customHeight="1" x14ac:dyDescent="0.2">
      <c r="A26" s="278" t="s">
        <v>245</v>
      </c>
    </row>
    <row r="27" spans="1:11" ht="17.100000000000001" customHeight="1" x14ac:dyDescent="0.2">
      <c r="A27" s="269" t="s">
        <v>257</v>
      </c>
    </row>
    <row r="28" spans="1:11" ht="5.85" customHeight="1" x14ac:dyDescent="0.2"/>
    <row r="29" spans="1:11" ht="17.100000000000001" customHeight="1" x14ac:dyDescent="0.2">
      <c r="A29" s="278" t="str">
        <f>"Cuenta bancaria a nombre de "&amp;'Datos para listas'!S32</f>
        <v>Cuenta bancaria a nombre de BIO LATINA CERTIFICADORA DE NORMAS AMBIENTALES Y SOCIALES SRL</v>
      </c>
      <c r="G29" s="276"/>
    </row>
    <row r="30" spans="1:11" ht="17.100000000000001" customHeight="1" x14ac:dyDescent="0.2">
      <c r="A30" s="305" t="str">
        <f>'Datos para listas'!S33</f>
        <v>N°</v>
      </c>
      <c r="B30" s="436" t="str">
        <f>'Datos para listas'!T33</f>
        <v>Banco</v>
      </c>
      <c r="C30" s="436"/>
      <c r="D30" s="436" t="str">
        <f>'Datos para listas'!V33</f>
        <v>Moneda</v>
      </c>
      <c r="E30" s="436"/>
      <c r="F30" s="436" t="str">
        <f>'Datos para listas'!X33</f>
        <v>Cuenta bancaria</v>
      </c>
      <c r="G30" s="436"/>
      <c r="H30" s="436"/>
      <c r="I30" s="436">
        <f>'Datos para listas'!AA33</f>
        <v>0</v>
      </c>
      <c r="J30" s="436"/>
      <c r="K30" s="436"/>
    </row>
    <row r="31" spans="1:11" ht="17.100000000000001" customHeight="1" x14ac:dyDescent="0.2">
      <c r="A31" s="305" t="str">
        <f>'Datos para listas'!S34</f>
        <v>1</v>
      </c>
      <c r="B31" s="437" t="str">
        <f>'Datos para listas'!T34</f>
        <v>Banco Nacional de Bolivia</v>
      </c>
      <c r="C31" s="437"/>
      <c r="D31" s="437" t="str">
        <f>'Datos para listas'!V34</f>
        <v>Bolivanos</v>
      </c>
      <c r="E31" s="437"/>
      <c r="F31" s="437" t="str">
        <f>'Datos para listas'!X34</f>
        <v>1000296666</v>
      </c>
      <c r="G31" s="437"/>
      <c r="H31" s="437"/>
      <c r="I31" s="447">
        <f>'Datos para listas'!AA34</f>
        <v>0</v>
      </c>
      <c r="J31" s="447"/>
      <c r="K31" s="447"/>
    </row>
    <row r="32" spans="1:11" ht="17.100000000000001" customHeight="1" x14ac:dyDescent="0.2">
      <c r="A32" s="305" t="str">
        <f>'Datos para listas'!S35</f>
        <v>2</v>
      </c>
      <c r="B32" s="437" t="str">
        <f>'Datos para listas'!T35</f>
        <v>Banco Nacional de Bolivia</v>
      </c>
      <c r="C32" s="437"/>
      <c r="D32" s="437" t="str">
        <f>'Datos para listas'!V35</f>
        <v>USD</v>
      </c>
      <c r="E32" s="437"/>
      <c r="F32" s="437" t="str">
        <f>'Datos para listas'!X35</f>
        <v>1400624751</v>
      </c>
      <c r="G32" s="437"/>
      <c r="H32" s="437"/>
      <c r="I32" s="447">
        <f>'Datos para listas'!AA35</f>
        <v>0</v>
      </c>
      <c r="J32" s="447"/>
      <c r="K32" s="447"/>
    </row>
    <row r="33" spans="1:11" ht="17.100000000000001" customHeight="1" x14ac:dyDescent="0.2">
      <c r="A33" s="305">
        <f>'Datos para listas'!S36</f>
        <v>0</v>
      </c>
      <c r="B33" s="437">
        <f>'Datos para listas'!T36</f>
        <v>0</v>
      </c>
      <c r="C33" s="437"/>
      <c r="D33" s="437">
        <f>'Datos para listas'!V36</f>
        <v>0</v>
      </c>
      <c r="E33" s="437"/>
      <c r="F33" s="437">
        <f>'Datos para listas'!X36</f>
        <v>0</v>
      </c>
      <c r="G33" s="437"/>
      <c r="H33" s="437"/>
      <c r="I33" s="447">
        <f>'Datos para listas'!AA36</f>
        <v>0</v>
      </c>
      <c r="J33" s="447"/>
      <c r="K33" s="447"/>
    </row>
    <row r="34" spans="1:11" ht="17.100000000000001" customHeight="1" x14ac:dyDescent="0.2">
      <c r="A34" s="444">
        <f>'Datos para listas'!S37</f>
        <v>0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</row>
    <row r="35" spans="1:11" ht="5.85" customHeight="1" x14ac:dyDescent="0.2"/>
    <row r="36" spans="1:11" ht="17.100000000000001" customHeight="1" x14ac:dyDescent="0.2">
      <c r="A36" s="43" t="s">
        <v>244</v>
      </c>
    </row>
    <row r="37" spans="1:11" ht="5.85" customHeight="1" x14ac:dyDescent="0.2"/>
    <row r="38" spans="1:11" ht="54" customHeight="1" x14ac:dyDescent="0.2">
      <c r="A38" s="449" t="str">
        <f>"Cordialmente,"&amp;CHAR(10)&amp;'Datos para listas'!C32&amp;CHAR(10)&amp;'Datos para listas'!D32</f>
        <v>Cordialmente,
Flavia Choque Choque
Representante en Bolivia</v>
      </c>
      <c r="B38" s="449"/>
      <c r="C38" s="449"/>
      <c r="D38" s="449"/>
    </row>
    <row r="42" spans="1:11" ht="17.100000000000001" customHeight="1" x14ac:dyDescent="0.2">
      <c r="B42" s="306" t="s">
        <v>295</v>
      </c>
    </row>
    <row r="43" spans="1:11" ht="17.100000000000001" customHeight="1" x14ac:dyDescent="0.2">
      <c r="B43" s="278"/>
      <c r="C43" s="441" t="str">
        <f>'Datos para listas'!E32</f>
        <v>Edif. Paola, dpto. 102, calle Primavera, Sopocachi, entre final Sánchez Lima (ex-gasolinera Kantutani) y Presbítero Medina, La Paz, Bolivia</v>
      </c>
      <c r="D43" s="441"/>
      <c r="E43" s="441"/>
      <c r="F43" s="441"/>
      <c r="G43" s="441"/>
      <c r="H43" s="441"/>
      <c r="J43" s="442" t="s">
        <v>321</v>
      </c>
      <c r="K43" s="442"/>
    </row>
    <row r="44" spans="1:11" ht="17.100000000000001" customHeight="1" x14ac:dyDescent="0.2">
      <c r="B44" s="278"/>
      <c r="C44" s="441"/>
      <c r="D44" s="441"/>
      <c r="E44" s="441"/>
      <c r="F44" s="441"/>
      <c r="G44" s="441"/>
      <c r="H44" s="441"/>
      <c r="J44" s="442"/>
      <c r="K44" s="442"/>
    </row>
  </sheetData>
  <sheetProtection algorithmName="SHA-512" hashValue="KDMiSVvM3gKSrIIST40T60N4Z6ItZouTtEg3rx3HxuugYfPZpCCM7CunWub6wBJ9yoiCd7LWY8KWRmG3x2wL1A==" saltValue="8QS4nuk/fcoJ5Hiy/IXJXw==" spinCount="100000" sheet="1" objects="1" scenarios="1" selectLockedCells="1"/>
  <mergeCells count="33">
    <mergeCell ref="C43:H44"/>
    <mergeCell ref="J43:K44"/>
    <mergeCell ref="A7:K7"/>
    <mergeCell ref="A34:K34"/>
    <mergeCell ref="A18:K19"/>
    <mergeCell ref="A9:J9"/>
    <mergeCell ref="I30:K30"/>
    <mergeCell ref="I31:K31"/>
    <mergeCell ref="I32:K32"/>
    <mergeCell ref="I33:K33"/>
    <mergeCell ref="F11:G13"/>
    <mergeCell ref="H10:I10"/>
    <mergeCell ref="H11:I13"/>
    <mergeCell ref="A38:D38"/>
    <mergeCell ref="F10:G10"/>
    <mergeCell ref="A22:E24"/>
    <mergeCell ref="F31:H31"/>
    <mergeCell ref="F32:H32"/>
    <mergeCell ref="F33:H33"/>
    <mergeCell ref="F30:H30"/>
    <mergeCell ref="D11:E13"/>
    <mergeCell ref="B2:E2"/>
    <mergeCell ref="B30:C30"/>
    <mergeCell ref="B31:C31"/>
    <mergeCell ref="B32:C32"/>
    <mergeCell ref="B33:C33"/>
    <mergeCell ref="D30:E30"/>
    <mergeCell ref="D31:E31"/>
    <mergeCell ref="D32:E32"/>
    <mergeCell ref="D33:E33"/>
    <mergeCell ref="B10:C10"/>
    <mergeCell ref="B11:C13"/>
    <mergeCell ref="D10:E10"/>
  </mergeCells>
  <conditionalFormatting sqref="A30:K30">
    <cfRule type="cellIs" dxfId="3" priority="4" operator="notEqual">
      <formula>0</formula>
    </cfRule>
  </conditionalFormatting>
  <conditionalFormatting sqref="A31:K33">
    <cfRule type="cellIs" dxfId="2" priority="3" operator="notEqual">
      <formula>0</formula>
    </cfRule>
  </conditionalFormatting>
  <conditionalFormatting sqref="A34:K34">
    <cfRule type="cellIs" dxfId="1" priority="2" operator="notEqual">
      <formula>0</formula>
    </cfRule>
  </conditionalFormatting>
  <conditionalFormatting sqref="I33:K33">
    <cfRule type="expression" dxfId="0" priority="1">
      <formula>NOT($I$32=0)</formula>
    </cfRule>
  </conditionalFormatting>
  <printOptions horizontalCentered="1"/>
  <pageMargins left="0.51181102362204722" right="0.31496062992125984" top="0.74803149606299213" bottom="0.74803149606299213" header="0.3125" footer="0.31496062992125984"/>
  <pageSetup orientation="portrait" r:id="rId1"/>
  <headerFooter alignWithMargins="0">
    <oddHeader xml:space="preserve">&amp;L&amp;"Arial,Negrita"&amp;G
&amp;"Arial,Normal"
</oddHeader>
    <oddFooter xml:space="preserve">&amp;L
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A430-769C-40FB-B40C-6B04DB631540}">
  <sheetPr codeName="Hoja5"/>
  <dimension ref="B1:AL51"/>
  <sheetViews>
    <sheetView workbookViewId="0">
      <selection activeCell="E8" sqref="E8"/>
    </sheetView>
  </sheetViews>
  <sheetFormatPr baseColWidth="10" defaultColWidth="11.42578125" defaultRowHeight="9.9499999999999993" customHeight="1" x14ac:dyDescent="0.2"/>
  <cols>
    <col min="1" max="2" width="11.42578125" style="275"/>
    <col min="3" max="3" width="16.5703125" style="275" customWidth="1"/>
    <col min="4" max="4" width="11.5703125" style="275" bestFit="1" customWidth="1"/>
    <col min="5" max="5" width="14.42578125" style="275" customWidth="1"/>
    <col min="6" max="7" width="11.42578125" style="275" customWidth="1"/>
    <col min="8" max="8" width="12.28515625" style="275" bestFit="1" customWidth="1"/>
    <col min="9" max="9" width="16.5703125" style="275" customWidth="1"/>
    <col min="10" max="10" width="19.28515625" style="275" customWidth="1"/>
    <col min="11" max="11" width="21.28515625" style="275" customWidth="1"/>
    <col min="12" max="12" width="11.5703125" style="275" bestFit="1" customWidth="1"/>
    <col min="13" max="14" width="11.42578125" style="275"/>
    <col min="15" max="15" width="11.7109375" style="275" bestFit="1" customWidth="1"/>
    <col min="16" max="16" width="19.85546875" style="275" customWidth="1"/>
    <col min="17" max="18" width="11.7109375" style="275" bestFit="1" customWidth="1"/>
    <col min="19" max="28" width="11.42578125" style="275"/>
    <col min="29" max="29" width="19.140625" style="275" bestFit="1" customWidth="1"/>
    <col min="30" max="30" width="11.42578125" style="275"/>
    <col min="31" max="31" width="11.42578125" style="271"/>
    <col min="32" max="16384" width="11.42578125" style="275"/>
  </cols>
  <sheetData>
    <row r="1" spans="2:38" ht="9.9499999999999993" customHeight="1" x14ac:dyDescent="0.2">
      <c r="S1" s="461" t="s">
        <v>305</v>
      </c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</row>
    <row r="2" spans="2:38" ht="9.9499999999999993" customHeight="1" x14ac:dyDescent="0.2">
      <c r="B2" s="302" t="s">
        <v>152</v>
      </c>
      <c r="C2" s="302" t="s">
        <v>155</v>
      </c>
      <c r="D2" s="302" t="s">
        <v>139</v>
      </c>
      <c r="E2" s="302" t="s">
        <v>210</v>
      </c>
      <c r="F2" s="302" t="s">
        <v>150</v>
      </c>
      <c r="G2" s="302" t="s">
        <v>151</v>
      </c>
      <c r="H2" s="302" t="s">
        <v>182</v>
      </c>
      <c r="I2" s="302" t="s">
        <v>272</v>
      </c>
      <c r="J2" s="304" t="s">
        <v>258</v>
      </c>
      <c r="K2" s="302" t="s">
        <v>259</v>
      </c>
      <c r="M2" s="460" t="s">
        <v>304</v>
      </c>
      <c r="N2" s="460"/>
      <c r="O2" s="460"/>
      <c r="P2" s="460"/>
      <c r="Q2" s="460"/>
      <c r="S2" s="303" t="s">
        <v>145</v>
      </c>
    </row>
    <row r="3" spans="2:38" ht="9.9499999999999993" customHeight="1" x14ac:dyDescent="0.2">
      <c r="B3" s="294" t="s">
        <v>153</v>
      </c>
      <c r="C3" s="294" t="s">
        <v>156</v>
      </c>
      <c r="D3" s="294" t="s">
        <v>138</v>
      </c>
      <c r="E3" s="294" t="s">
        <v>211</v>
      </c>
      <c r="F3" s="294">
        <v>2</v>
      </c>
      <c r="G3" s="294">
        <v>17.940000000000001</v>
      </c>
      <c r="H3" s="294" t="s">
        <v>181</v>
      </c>
      <c r="I3" s="294" t="s">
        <v>183</v>
      </c>
      <c r="J3" s="299" t="s">
        <v>268</v>
      </c>
      <c r="K3" s="297"/>
      <c r="M3" s="288" t="s">
        <v>249</v>
      </c>
      <c r="N3" s="288" t="s">
        <v>269</v>
      </c>
      <c r="O3" s="288" t="s">
        <v>109</v>
      </c>
      <c r="P3" s="289" t="s">
        <v>250</v>
      </c>
      <c r="Q3" s="289" t="s">
        <v>251</v>
      </c>
      <c r="R3" s="287" t="b">
        <f>AND(NOT('PC1-251022 v10'!G7=FALSE),NOT('PC1-251022 v10'!G7=0))</f>
        <v>0</v>
      </c>
      <c r="S3" s="284" t="s">
        <v>234</v>
      </c>
      <c r="T3" s="438" t="s">
        <v>235</v>
      </c>
      <c r="U3" s="438"/>
      <c r="V3" s="438" t="s">
        <v>252</v>
      </c>
      <c r="W3" s="438"/>
      <c r="X3" s="438" t="s">
        <v>236</v>
      </c>
      <c r="Y3" s="438"/>
      <c r="Z3" s="438"/>
      <c r="AA3" s="438" t="s">
        <v>237</v>
      </c>
      <c r="AB3" s="438"/>
      <c r="AC3" s="438"/>
    </row>
    <row r="4" spans="2:38" ht="9.9499999999999993" customHeight="1" x14ac:dyDescent="0.2">
      <c r="B4" s="296" t="s">
        <v>154</v>
      </c>
      <c r="C4" s="296" t="s">
        <v>157</v>
      </c>
      <c r="D4" s="295" t="s">
        <v>144</v>
      </c>
      <c r="E4" s="295" t="s">
        <v>315</v>
      </c>
      <c r="F4" s="295">
        <v>1</v>
      </c>
      <c r="G4" s="295">
        <v>19</v>
      </c>
      <c r="H4" s="296" t="s">
        <v>165</v>
      </c>
      <c r="I4" s="295" t="s">
        <v>184</v>
      </c>
      <c r="J4" s="300" t="s">
        <v>270</v>
      </c>
      <c r="K4" s="297" t="s">
        <v>261</v>
      </c>
      <c r="M4" s="286" t="s">
        <v>246</v>
      </c>
      <c r="N4" s="286" t="s">
        <v>247</v>
      </c>
      <c r="O4" s="286" t="s">
        <v>248</v>
      </c>
      <c r="P4" s="286" t="str">
        <f>IF('PC1-251022 v10'!G2='Datos para listas'!D3,"la ","")&amp;'PC1-251022 v10'!F7</f>
        <v>la Ley 3525</v>
      </c>
      <c r="Q4" s="286">
        <f>'PC1-251022 v10'!G7</f>
        <v>0</v>
      </c>
      <c r="S4" s="285">
        <v>1</v>
      </c>
      <c r="T4" s="450" t="s">
        <v>238</v>
      </c>
      <c r="U4" s="450"/>
      <c r="V4" s="450" t="s">
        <v>256</v>
      </c>
      <c r="W4" s="450"/>
      <c r="X4" s="450" t="s">
        <v>241</v>
      </c>
      <c r="Y4" s="450"/>
      <c r="Z4" s="450"/>
      <c r="AA4" s="451" t="s">
        <v>291</v>
      </c>
      <c r="AB4" s="452"/>
      <c r="AC4" s="452"/>
    </row>
    <row r="5" spans="2:38" ht="9.9499999999999993" customHeight="1" x14ac:dyDescent="0.2">
      <c r="D5" s="295" t="s">
        <v>146</v>
      </c>
      <c r="E5" s="295" t="s">
        <v>212</v>
      </c>
      <c r="F5" s="295">
        <v>3</v>
      </c>
      <c r="G5" s="295">
        <v>15</v>
      </c>
      <c r="I5" s="295" t="s">
        <v>185</v>
      </c>
      <c r="J5" s="300" t="s">
        <v>270</v>
      </c>
      <c r="K5" s="297" t="s">
        <v>262</v>
      </c>
      <c r="M5" s="286" t="str">
        <f>IF('PC1-251022 v10'!C7,M4&amp;IF(OR('PC1-251022 v10'!D7,'PC1-251022 v10'!E7,R3),", "," y "),"")</f>
        <v/>
      </c>
      <c r="N5" s="286" t="str">
        <f>IF('PC1-251022 v10'!D7,N4&amp;IF(OR('PC1-251022 v10'!E7,R3),", ",IF(NOT(R3)," y ",)),"")</f>
        <v/>
      </c>
      <c r="O5" s="286" t="str">
        <f>IF('PC1-251022 v10'!E7,O4&amp;IF(NOT('PC1-251022 v10'!G7=0),", "," y "),"")</f>
        <v/>
      </c>
      <c r="P5" s="286" t="str">
        <f>IF(NOT('PC1-251022 v10'!F7=FALSE),P4&amp;IF(AND(NOT('PC1-251022 v10'!G7=FALSE),NOT('PC1-251022 v10'!G7=0))," y ",""),"")</f>
        <v>la Ley 3525</v>
      </c>
      <c r="Q5" s="286" t="str">
        <f>IF(AND(NOT('PC1-251022 v10'!G7=FALSE),NOT('PC1-251022 v10'!G7=0)),'Datos para listas'!Q4,"")</f>
        <v/>
      </c>
      <c r="S5" s="285">
        <v>2</v>
      </c>
      <c r="T5" s="450" t="s">
        <v>239</v>
      </c>
      <c r="U5" s="450"/>
      <c r="V5" s="450" t="s">
        <v>256</v>
      </c>
      <c r="W5" s="450"/>
      <c r="X5" s="450" t="s">
        <v>242</v>
      </c>
      <c r="Y5" s="450"/>
      <c r="Z5" s="450"/>
      <c r="AA5" s="453" t="s">
        <v>255</v>
      </c>
      <c r="AB5" s="453"/>
      <c r="AC5" s="453"/>
    </row>
    <row r="6" spans="2:38" ht="9.9499999999999993" customHeight="1" x14ac:dyDescent="0.2">
      <c r="D6" s="295" t="s">
        <v>147</v>
      </c>
      <c r="E6" s="295" t="s">
        <v>147</v>
      </c>
      <c r="F6" s="295">
        <v>3</v>
      </c>
      <c r="G6" s="295">
        <v>15</v>
      </c>
      <c r="I6" s="295" t="s">
        <v>200</v>
      </c>
      <c r="J6" s="300" t="s">
        <v>270</v>
      </c>
      <c r="K6" s="297" t="s">
        <v>263</v>
      </c>
      <c r="M6" s="290"/>
      <c r="N6" s="291"/>
      <c r="O6" s="292" t="str">
        <f>M5&amp;N5&amp;O5&amp;P5&amp;Q5</f>
        <v>la Ley 3525</v>
      </c>
      <c r="P6" s="291"/>
      <c r="Q6" s="293"/>
      <c r="R6" s="283"/>
      <c r="S6" s="285">
        <v>3</v>
      </c>
      <c r="T6" s="450" t="s">
        <v>240</v>
      </c>
      <c r="U6" s="450"/>
      <c r="V6" s="450" t="s">
        <v>253</v>
      </c>
      <c r="W6" s="450"/>
      <c r="X6" s="450" t="s">
        <v>243</v>
      </c>
      <c r="Y6" s="450"/>
      <c r="Z6" s="450"/>
      <c r="AA6" s="450"/>
      <c r="AB6" s="450"/>
      <c r="AC6" s="450"/>
    </row>
    <row r="7" spans="2:38" ht="9.9499999999999993" customHeight="1" x14ac:dyDescent="0.2">
      <c r="D7" s="295" t="s">
        <v>141</v>
      </c>
      <c r="E7" s="295" t="s">
        <v>328</v>
      </c>
      <c r="F7" s="295">
        <v>3</v>
      </c>
      <c r="G7" s="295">
        <v>15</v>
      </c>
      <c r="I7" s="295" t="s">
        <v>201</v>
      </c>
      <c r="J7" s="300" t="s">
        <v>270</v>
      </c>
      <c r="K7" s="297" t="s">
        <v>264</v>
      </c>
      <c r="N7" s="283"/>
      <c r="T7" s="283"/>
    </row>
    <row r="8" spans="2:38" ht="9.9499999999999993" customHeight="1" x14ac:dyDescent="0.2">
      <c r="D8" s="295" t="s">
        <v>148</v>
      </c>
      <c r="E8" s="295" t="s">
        <v>213</v>
      </c>
      <c r="F8" s="295">
        <v>3</v>
      </c>
      <c r="G8" s="295">
        <v>15</v>
      </c>
      <c r="I8" s="295" t="s">
        <v>188</v>
      </c>
      <c r="J8" s="300" t="s">
        <v>270</v>
      </c>
      <c r="K8" s="297" t="s">
        <v>265</v>
      </c>
      <c r="M8" s="283"/>
      <c r="N8" s="283"/>
      <c r="S8" s="303" t="s">
        <v>142</v>
      </c>
      <c r="T8" s="283"/>
      <c r="AB8" s="303" t="s">
        <v>144</v>
      </c>
      <c r="AC8" s="283"/>
      <c r="AE8" s="275"/>
    </row>
    <row r="9" spans="2:38" ht="9.9499999999999993" customHeight="1" x14ac:dyDescent="0.2">
      <c r="D9" s="295" t="s">
        <v>142</v>
      </c>
      <c r="E9" s="295" t="s">
        <v>214</v>
      </c>
      <c r="F9" s="295">
        <v>3</v>
      </c>
      <c r="G9" s="295">
        <v>15</v>
      </c>
      <c r="I9" s="295" t="s">
        <v>202</v>
      </c>
      <c r="J9" s="300" t="s">
        <v>270</v>
      </c>
      <c r="K9" s="297" t="s">
        <v>266</v>
      </c>
      <c r="M9" s="283"/>
      <c r="N9" s="283"/>
      <c r="O9" s="283"/>
      <c r="P9" s="283"/>
      <c r="Q9" s="283"/>
      <c r="S9" s="284" t="s">
        <v>234</v>
      </c>
      <c r="T9" s="438" t="s">
        <v>235</v>
      </c>
      <c r="U9" s="438"/>
      <c r="V9" s="438" t="s">
        <v>252</v>
      </c>
      <c r="W9" s="438"/>
      <c r="X9" s="438" t="s">
        <v>236</v>
      </c>
      <c r="Y9" s="438"/>
      <c r="Z9" s="438"/>
      <c r="AB9" s="284" t="s">
        <v>234</v>
      </c>
      <c r="AC9" s="438" t="s">
        <v>235</v>
      </c>
      <c r="AD9" s="438"/>
      <c r="AE9" s="438" t="s">
        <v>252</v>
      </c>
      <c r="AF9" s="438"/>
      <c r="AG9" s="438" t="s">
        <v>236</v>
      </c>
      <c r="AH9" s="438"/>
      <c r="AI9" s="438"/>
    </row>
    <row r="10" spans="2:38" ht="9.9499999999999993" customHeight="1" x14ac:dyDescent="0.2">
      <c r="D10" s="295" t="s">
        <v>149</v>
      </c>
      <c r="E10" s="295" t="s">
        <v>149</v>
      </c>
      <c r="F10" s="295">
        <v>3</v>
      </c>
      <c r="G10" s="295">
        <v>15</v>
      </c>
      <c r="I10" s="295" t="s">
        <v>199</v>
      </c>
      <c r="J10" s="300" t="s">
        <v>270</v>
      </c>
      <c r="K10" s="298" t="s">
        <v>267</v>
      </c>
      <c r="R10" s="283"/>
      <c r="S10" s="285">
        <v>1</v>
      </c>
      <c r="T10" s="450" t="s">
        <v>273</v>
      </c>
      <c r="U10" s="450"/>
      <c r="V10" s="450" t="s">
        <v>256</v>
      </c>
      <c r="W10" s="450"/>
      <c r="X10" s="454" t="s">
        <v>274</v>
      </c>
      <c r="Y10" s="450"/>
      <c r="Z10" s="450"/>
      <c r="AB10" s="285">
        <v>1</v>
      </c>
      <c r="AC10" s="450" t="s">
        <v>317</v>
      </c>
      <c r="AD10" s="450"/>
      <c r="AE10" s="450" t="s">
        <v>320</v>
      </c>
      <c r="AF10" s="450"/>
      <c r="AG10" s="458" t="s">
        <v>319</v>
      </c>
      <c r="AH10" s="459"/>
      <c r="AI10" s="459"/>
    </row>
    <row r="11" spans="2:38" ht="9.9499999999999993" customHeight="1" x14ac:dyDescent="0.2">
      <c r="D11" s="295" t="s">
        <v>145</v>
      </c>
      <c r="E11" s="295" t="s">
        <v>215</v>
      </c>
      <c r="F11" s="295">
        <v>1</v>
      </c>
      <c r="G11" s="295">
        <v>18</v>
      </c>
      <c r="I11" s="295" t="s">
        <v>198</v>
      </c>
      <c r="J11" s="300" t="s">
        <v>271</v>
      </c>
      <c r="K11" s="275" t="s">
        <v>100</v>
      </c>
      <c r="L11" s="283"/>
      <c r="S11" s="285">
        <v>2</v>
      </c>
      <c r="T11" s="450" t="s">
        <v>273</v>
      </c>
      <c r="U11" s="450"/>
      <c r="V11" s="450" t="s">
        <v>248</v>
      </c>
      <c r="W11" s="450"/>
      <c r="X11" s="454" t="s">
        <v>275</v>
      </c>
      <c r="Y11" s="450"/>
      <c r="Z11" s="450"/>
      <c r="AB11" s="285">
        <v>2</v>
      </c>
      <c r="AC11" s="450"/>
      <c r="AD11" s="450"/>
      <c r="AE11" s="450"/>
      <c r="AF11" s="450"/>
      <c r="AG11" s="454"/>
      <c r="AH11" s="450"/>
      <c r="AI11" s="450"/>
    </row>
    <row r="12" spans="2:38" ht="9.9499999999999993" customHeight="1" x14ac:dyDescent="0.2">
      <c r="D12" s="296" t="s">
        <v>140</v>
      </c>
      <c r="E12" s="296" t="s">
        <v>216</v>
      </c>
      <c r="F12" s="296">
        <v>1</v>
      </c>
      <c r="G12" s="296">
        <v>15</v>
      </c>
      <c r="I12" s="295" t="s">
        <v>186</v>
      </c>
      <c r="J12" s="301" t="s">
        <v>270</v>
      </c>
      <c r="L12" s="283"/>
    </row>
    <row r="13" spans="2:38" ht="9.9499999999999993" customHeight="1" x14ac:dyDescent="0.2">
      <c r="I13" s="295" t="s">
        <v>196</v>
      </c>
      <c r="J13" s="283"/>
      <c r="K13" s="283"/>
      <c r="L13" s="283"/>
      <c r="S13" s="303" t="s">
        <v>141</v>
      </c>
      <c r="T13" s="283"/>
      <c r="AB13" s="303" t="s">
        <v>138</v>
      </c>
      <c r="AC13" s="283"/>
      <c r="AE13" s="275"/>
    </row>
    <row r="14" spans="2:38" ht="9.9499999999999993" customHeight="1" x14ac:dyDescent="0.2">
      <c r="D14" s="286">
        <f>INDEX(F3:F12,MATCH('PC1-251022 v10'!G2,D3:D12,0))</f>
        <v>2</v>
      </c>
      <c r="E14" s="286" t="str">
        <f>INDEX(E3:E12,MATCH('PC1-251022 v10'!G2,D3:D12,0))</f>
        <v>La Paz</v>
      </c>
      <c r="I14" s="295" t="s">
        <v>187</v>
      </c>
      <c r="J14" s="286" t="str">
        <f>INDEX(J3:J12,MATCH('PC1-251022 v10'!G2,D3:D12,0))</f>
        <v>Ley 3525</v>
      </c>
      <c r="L14" s="283"/>
      <c r="M14" s="283"/>
      <c r="N14" s="283"/>
      <c r="O14" s="283"/>
      <c r="S14" s="284" t="s">
        <v>234</v>
      </c>
      <c r="T14" s="438" t="s">
        <v>235</v>
      </c>
      <c r="U14" s="438"/>
      <c r="V14" s="438" t="s">
        <v>252</v>
      </c>
      <c r="W14" s="438"/>
      <c r="X14" s="438" t="s">
        <v>236</v>
      </c>
      <c r="Y14" s="438"/>
      <c r="Z14" s="438"/>
      <c r="AB14" s="284" t="s">
        <v>234</v>
      </c>
      <c r="AC14" s="438" t="s">
        <v>235</v>
      </c>
      <c r="AD14" s="438"/>
      <c r="AE14" s="438" t="s">
        <v>252</v>
      </c>
      <c r="AF14" s="438"/>
      <c r="AG14" s="438" t="s">
        <v>236</v>
      </c>
      <c r="AH14" s="438"/>
      <c r="AI14" s="438"/>
    </row>
    <row r="15" spans="2:38" ht="9.9499999999999993" customHeight="1" x14ac:dyDescent="0.2">
      <c r="I15" s="295" t="s">
        <v>195</v>
      </c>
      <c r="L15" s="283"/>
      <c r="M15" s="283"/>
      <c r="N15" s="283"/>
      <c r="O15" s="283"/>
      <c r="S15" s="285">
        <v>1</v>
      </c>
      <c r="T15" s="450" t="s">
        <v>276</v>
      </c>
      <c r="U15" s="450"/>
      <c r="V15" s="450" t="s">
        <v>277</v>
      </c>
      <c r="W15" s="450"/>
      <c r="X15" s="458" t="s">
        <v>279</v>
      </c>
      <c r="Y15" s="459"/>
      <c r="Z15" s="459"/>
      <c r="AB15" s="285">
        <v>1</v>
      </c>
      <c r="AC15" s="450" t="s">
        <v>299</v>
      </c>
      <c r="AD15" s="450"/>
      <c r="AE15" s="450" t="s">
        <v>300</v>
      </c>
      <c r="AF15" s="450"/>
      <c r="AG15" s="458" t="s">
        <v>301</v>
      </c>
      <c r="AH15" s="459"/>
      <c r="AI15" s="459"/>
    </row>
    <row r="16" spans="2:38" ht="9.9499999999999993" customHeight="1" x14ac:dyDescent="0.2">
      <c r="I16" s="295" t="s">
        <v>189</v>
      </c>
      <c r="L16" s="283"/>
      <c r="M16" s="283"/>
      <c r="N16" s="283"/>
      <c r="O16" s="283"/>
      <c r="S16" s="285">
        <v>2</v>
      </c>
      <c r="T16" s="450" t="s">
        <v>276</v>
      </c>
      <c r="U16" s="450"/>
      <c r="V16" s="450" t="s">
        <v>256</v>
      </c>
      <c r="W16" s="450"/>
      <c r="X16" s="454" t="s">
        <v>278</v>
      </c>
      <c r="Y16" s="450"/>
      <c r="Z16" s="450"/>
      <c r="AB16" s="285">
        <v>2</v>
      </c>
      <c r="AC16" s="450" t="s">
        <v>299</v>
      </c>
      <c r="AD16" s="450"/>
      <c r="AE16" s="450" t="s">
        <v>256</v>
      </c>
      <c r="AF16" s="450"/>
      <c r="AG16" s="454" t="s">
        <v>302</v>
      </c>
      <c r="AH16" s="450"/>
      <c r="AI16" s="450"/>
    </row>
    <row r="17" spans="2:31" ht="9.9499999999999993" customHeight="1" x14ac:dyDescent="0.2">
      <c r="I17" s="296" t="s">
        <v>197</v>
      </c>
      <c r="L17" s="283"/>
    </row>
    <row r="19" spans="2:31" ht="9.9499999999999993" customHeight="1" x14ac:dyDescent="0.2">
      <c r="B19" s="462" t="s">
        <v>298</v>
      </c>
      <c r="C19" s="463"/>
      <c r="D19" s="463"/>
      <c r="E19" s="464"/>
    </row>
    <row r="20" spans="2:31" ht="9.9499999999999993" customHeight="1" x14ac:dyDescent="0.2">
      <c r="B20" s="302" t="s">
        <v>139</v>
      </c>
      <c r="C20" s="302" t="s">
        <v>292</v>
      </c>
      <c r="D20" s="302" t="s">
        <v>143</v>
      </c>
      <c r="E20" s="302" t="s">
        <v>297</v>
      </c>
      <c r="F20" s="302" t="s">
        <v>309</v>
      </c>
      <c r="G20" s="304" t="s">
        <v>308</v>
      </c>
    </row>
    <row r="21" spans="2:31" ht="9.9499999999999993" customHeight="1" x14ac:dyDescent="0.2">
      <c r="B21" s="294" t="s">
        <v>138</v>
      </c>
      <c r="C21" s="294" t="s">
        <v>322</v>
      </c>
      <c r="D21" s="294" t="s">
        <v>323</v>
      </c>
      <c r="E21" s="294" t="s">
        <v>312</v>
      </c>
      <c r="F21" s="312">
        <v>1</v>
      </c>
      <c r="G21" s="294" t="str">
        <f>IF(F21=1,$E$3,IF(F21=2,$E$4,IF(F21=3,$E$9,IF(F21=4,$E$7,$E$11))))</f>
        <v>La Paz</v>
      </c>
      <c r="S21" s="302" t="s">
        <v>139</v>
      </c>
      <c r="T21" s="286" t="s">
        <v>280</v>
      </c>
      <c r="U21" s="286" t="s">
        <v>281</v>
      </c>
      <c r="V21" s="286" t="s">
        <v>282</v>
      </c>
      <c r="W21" s="286" t="s">
        <v>283</v>
      </c>
      <c r="X21" s="286" t="s">
        <v>284</v>
      </c>
      <c r="Y21" s="286" t="s">
        <v>290</v>
      </c>
      <c r="Z21" s="286" t="s">
        <v>285</v>
      </c>
      <c r="AA21" s="286" t="s">
        <v>286</v>
      </c>
      <c r="AB21" s="286" t="s">
        <v>287</v>
      </c>
      <c r="AC21" s="286" t="s">
        <v>288</v>
      </c>
      <c r="AD21" s="286" t="s">
        <v>289</v>
      </c>
      <c r="AE21" s="275" t="s">
        <v>292</v>
      </c>
    </row>
    <row r="22" spans="2:31" ht="9.9499999999999993" customHeight="1" x14ac:dyDescent="0.2">
      <c r="B22" s="295" t="s">
        <v>144</v>
      </c>
      <c r="C22" s="295" t="s">
        <v>324</v>
      </c>
      <c r="D22" s="295" t="s">
        <v>325</v>
      </c>
      <c r="E22" s="295"/>
      <c r="F22" s="313">
        <v>2</v>
      </c>
      <c r="G22" s="295" t="str">
        <f t="shared" ref="G22:G30" si="0">IF(F22=1,$E$3,IF(F22=2,$E$4,IF(F22=3,$E$9,IF(F22=4,$E$7,$E$11))))</f>
        <v>Cundinamarca</v>
      </c>
      <c r="S22" s="294" t="s">
        <v>138</v>
      </c>
      <c r="T22" s="295" t="str">
        <f>AC15</f>
        <v>Banco Nacional de Bolivia</v>
      </c>
      <c r="U22" s="295" t="str">
        <f>AC16</f>
        <v>Banco Nacional de Bolivia</v>
      </c>
      <c r="V22" s="295"/>
      <c r="W22" s="295" t="str">
        <f>AE15</f>
        <v>Bolivanos</v>
      </c>
      <c r="X22" s="295" t="str">
        <f>AE16</f>
        <v>USD</v>
      </c>
      <c r="Y22" s="295"/>
      <c r="Z22" s="310" t="str">
        <f>AG15</f>
        <v>1000296666</v>
      </c>
      <c r="AA22" s="309" t="str">
        <f>AG16</f>
        <v>1400624751</v>
      </c>
      <c r="AB22" s="295"/>
      <c r="AC22" s="295"/>
      <c r="AD22" s="295"/>
      <c r="AE22" s="271" t="s">
        <v>303</v>
      </c>
    </row>
    <row r="23" spans="2:31" ht="9.9499999999999993" customHeight="1" x14ac:dyDescent="0.2">
      <c r="B23" s="295" t="s">
        <v>146</v>
      </c>
      <c r="C23" s="295" t="str">
        <f>C27</f>
        <v>Jaime Picado Zamora</v>
      </c>
      <c r="D23" s="295" t="str">
        <f t="shared" ref="D23:F23" si="1">D27</f>
        <v>Representante en Nicaragua</v>
      </c>
      <c r="E23" s="295" t="str">
        <f t="shared" si="1"/>
        <v>Colonia El Periodista de Excel automotriz 1 c. este, 1 c. sur, 1 c. este # 232, Managua, Nicaragua</v>
      </c>
      <c r="F23" s="295">
        <f t="shared" si="1"/>
        <v>3</v>
      </c>
      <c r="G23" s="295" t="str">
        <f t="shared" si="0"/>
        <v>Managua</v>
      </c>
      <c r="S23" s="295" t="s">
        <v>144</v>
      </c>
      <c r="T23" s="295" t="str">
        <f>AC10</f>
        <v>BBVA Colombia</v>
      </c>
      <c r="U23" s="295">
        <f>AC11</f>
        <v>0</v>
      </c>
      <c r="V23" s="295"/>
      <c r="W23" s="295" t="str">
        <f>AE10</f>
        <v>Pesos colombianos</v>
      </c>
      <c r="X23" s="295">
        <f>AE11</f>
        <v>0</v>
      </c>
      <c r="Y23" s="295"/>
      <c r="Z23" s="311" t="str">
        <f>AG10</f>
        <v>0013-066-1000200-111211</v>
      </c>
      <c r="AA23" s="295">
        <f>AG11</f>
        <v>0</v>
      </c>
      <c r="AB23" s="295"/>
      <c r="AC23" s="295"/>
      <c r="AD23" s="295"/>
      <c r="AE23" s="271" t="s">
        <v>318</v>
      </c>
    </row>
    <row r="24" spans="2:31" ht="9.9499999999999993" customHeight="1" x14ac:dyDescent="0.2">
      <c r="B24" s="295" t="s">
        <v>147</v>
      </c>
      <c r="C24" s="295" t="str">
        <f>C27</f>
        <v>Jaime Picado Zamora</v>
      </c>
      <c r="D24" s="295" t="str">
        <f t="shared" ref="D24:F24" si="2">D27</f>
        <v>Representante en Nicaragua</v>
      </c>
      <c r="E24" s="295" t="str">
        <f t="shared" si="2"/>
        <v>Colonia El Periodista de Excel automotriz 1 c. este, 1 c. sur, 1 c. este # 232, Managua, Nicaragua</v>
      </c>
      <c r="F24" s="295">
        <f t="shared" si="2"/>
        <v>3</v>
      </c>
      <c r="G24" s="295" t="str">
        <f t="shared" si="0"/>
        <v>Managua</v>
      </c>
      <c r="S24" s="295" t="s">
        <v>146</v>
      </c>
      <c r="T24" s="295" t="str">
        <f>T28</f>
        <v>BAC</v>
      </c>
      <c r="U24" s="295" t="str">
        <f t="shared" ref="U24:AD24" si="3">U28</f>
        <v>BAC</v>
      </c>
      <c r="V24" s="295">
        <f t="shared" si="3"/>
        <v>0</v>
      </c>
      <c r="W24" s="295" t="str">
        <f t="shared" si="3"/>
        <v>USD</v>
      </c>
      <c r="X24" s="295" t="str">
        <f t="shared" si="3"/>
        <v>COR</v>
      </c>
      <c r="Y24" s="295">
        <f t="shared" si="3"/>
        <v>0</v>
      </c>
      <c r="Z24" s="295" t="str">
        <f t="shared" si="3"/>
        <v>012087300</v>
      </c>
      <c r="AA24" s="295" t="str">
        <f t="shared" si="3"/>
        <v>012087292</v>
      </c>
      <c r="AB24" s="295">
        <f t="shared" si="3"/>
        <v>0</v>
      </c>
      <c r="AC24" s="295">
        <f t="shared" si="3"/>
        <v>0</v>
      </c>
      <c r="AD24" s="295">
        <f t="shared" si="3"/>
        <v>0</v>
      </c>
      <c r="AE24" s="271" t="s">
        <v>294</v>
      </c>
    </row>
    <row r="25" spans="2:31" ht="9.9499999999999993" customHeight="1" x14ac:dyDescent="0.2">
      <c r="B25" s="295" t="s">
        <v>141</v>
      </c>
      <c r="C25" s="295" t="s">
        <v>327</v>
      </c>
      <c r="D25" s="295" t="s">
        <v>326</v>
      </c>
      <c r="E25" s="295" t="s">
        <v>313</v>
      </c>
      <c r="F25" s="313">
        <v>4</v>
      </c>
      <c r="G25" s="295" t="str">
        <f t="shared" si="0"/>
        <v>Copán</v>
      </c>
      <c r="S25" s="295" t="s">
        <v>147</v>
      </c>
      <c r="T25" s="295" t="str">
        <f>T28</f>
        <v>BAC</v>
      </c>
      <c r="U25" s="295" t="str">
        <f t="shared" ref="U25:AD25" si="4">U28</f>
        <v>BAC</v>
      </c>
      <c r="V25" s="295">
        <f t="shared" si="4"/>
        <v>0</v>
      </c>
      <c r="W25" s="295" t="str">
        <f t="shared" si="4"/>
        <v>USD</v>
      </c>
      <c r="X25" s="295" t="str">
        <f t="shared" si="4"/>
        <v>COR</v>
      </c>
      <c r="Y25" s="295">
        <f t="shared" si="4"/>
        <v>0</v>
      </c>
      <c r="Z25" s="295" t="str">
        <f t="shared" si="4"/>
        <v>012087300</v>
      </c>
      <c r="AA25" s="295" t="str">
        <f t="shared" si="4"/>
        <v>012087292</v>
      </c>
      <c r="AB25" s="295">
        <f t="shared" si="4"/>
        <v>0</v>
      </c>
      <c r="AC25" s="295">
        <f t="shared" si="4"/>
        <v>0</v>
      </c>
      <c r="AD25" s="295">
        <f t="shared" si="4"/>
        <v>0</v>
      </c>
      <c r="AE25" s="271" t="s">
        <v>294</v>
      </c>
    </row>
    <row r="26" spans="2:31" ht="9.9499999999999993" customHeight="1" x14ac:dyDescent="0.2">
      <c r="B26" s="295" t="s">
        <v>148</v>
      </c>
      <c r="C26" s="295" t="str">
        <f>C28</f>
        <v>Jaime Picado Zamora</v>
      </c>
      <c r="D26" s="295" t="str">
        <f t="shared" ref="D26" si="5">D28</f>
        <v>Representante en Nicaragua</v>
      </c>
      <c r="E26" s="295" t="str">
        <f>E27</f>
        <v>Colonia El Periodista de Excel automotriz 1 c. este, 1 c. sur, 1 c. este # 232, Managua, Nicaragua</v>
      </c>
      <c r="F26" s="295">
        <f>F27</f>
        <v>3</v>
      </c>
      <c r="G26" s="295" t="str">
        <f t="shared" si="0"/>
        <v>Managua</v>
      </c>
      <c r="I26" s="271"/>
      <c r="S26" s="295" t="s">
        <v>141</v>
      </c>
      <c r="T26" s="295" t="str">
        <f>T15</f>
        <v>FICOHSA</v>
      </c>
      <c r="U26" s="295" t="str">
        <f>T16</f>
        <v>FICOHSA</v>
      </c>
      <c r="V26" s="295"/>
      <c r="W26" s="295" t="str">
        <f>V15</f>
        <v>Lempiras</v>
      </c>
      <c r="X26" s="295" t="str">
        <f>V16</f>
        <v>USD</v>
      </c>
      <c r="Y26" s="295"/>
      <c r="Z26" s="295" t="str">
        <f>X15</f>
        <v>200010787865</v>
      </c>
      <c r="AA26" s="295" t="str">
        <f>X16</f>
        <v>200010933101</v>
      </c>
      <c r="AB26" s="295"/>
      <c r="AC26" s="295"/>
      <c r="AD26" s="295"/>
      <c r="AE26" s="271" t="s">
        <v>13</v>
      </c>
    </row>
    <row r="27" spans="2:31" ht="9.9499999999999993" customHeight="1" x14ac:dyDescent="0.2">
      <c r="B27" s="295" t="s">
        <v>142</v>
      </c>
      <c r="C27" s="295" t="s">
        <v>306</v>
      </c>
      <c r="D27" s="295" t="s">
        <v>307</v>
      </c>
      <c r="E27" s="295" t="s">
        <v>314</v>
      </c>
      <c r="F27" s="313">
        <v>3</v>
      </c>
      <c r="G27" s="295" t="str">
        <f t="shared" si="0"/>
        <v>Managua</v>
      </c>
      <c r="S27" s="295" t="s">
        <v>148</v>
      </c>
      <c r="T27" s="295" t="str">
        <f>T28</f>
        <v>BAC</v>
      </c>
      <c r="U27" s="295" t="str">
        <f t="shared" ref="U27:AA27" si="6">U28</f>
        <v>BAC</v>
      </c>
      <c r="V27" s="295">
        <f t="shared" si="6"/>
        <v>0</v>
      </c>
      <c r="W27" s="295" t="str">
        <f t="shared" si="6"/>
        <v>USD</v>
      </c>
      <c r="X27" s="295" t="str">
        <f t="shared" si="6"/>
        <v>COR</v>
      </c>
      <c r="Y27" s="295">
        <f t="shared" si="6"/>
        <v>0</v>
      </c>
      <c r="Z27" s="295" t="str">
        <f t="shared" si="6"/>
        <v>012087300</v>
      </c>
      <c r="AA27" s="295" t="str">
        <f t="shared" si="6"/>
        <v>012087292</v>
      </c>
      <c r="AB27" s="295"/>
      <c r="AC27" s="295"/>
      <c r="AD27" s="295"/>
      <c r="AE27" s="271" t="s">
        <v>294</v>
      </c>
    </row>
    <row r="28" spans="2:31" ht="9.9499999999999993" customHeight="1" x14ac:dyDescent="0.2">
      <c r="B28" s="295" t="s">
        <v>149</v>
      </c>
      <c r="C28" s="295" t="str">
        <f>C24</f>
        <v>Jaime Picado Zamora</v>
      </c>
      <c r="D28" s="295" t="str">
        <f t="shared" ref="D28" si="7">D24</f>
        <v>Representante en Nicaragua</v>
      </c>
      <c r="E28" s="295" t="str">
        <f>E27</f>
        <v>Colonia El Periodista de Excel automotriz 1 c. este, 1 c. sur, 1 c. este # 232, Managua, Nicaragua</v>
      </c>
      <c r="F28" s="295">
        <f>F27</f>
        <v>3</v>
      </c>
      <c r="G28" s="295" t="str">
        <f t="shared" si="0"/>
        <v>Managua</v>
      </c>
      <c r="S28" s="295" t="s">
        <v>142</v>
      </c>
      <c r="T28" s="295" t="str">
        <f>T10</f>
        <v>BAC</v>
      </c>
      <c r="U28" s="295" t="str">
        <f>T11</f>
        <v>BAC</v>
      </c>
      <c r="V28" s="295"/>
      <c r="W28" s="295" t="str">
        <f>V10</f>
        <v>USD</v>
      </c>
      <c r="X28" s="295" t="str">
        <f>V11</f>
        <v>COR</v>
      </c>
      <c r="Y28" s="295"/>
      <c r="Z28" s="295" t="str">
        <f>X10</f>
        <v>012087300</v>
      </c>
      <c r="AA28" s="295" t="str">
        <f>X11</f>
        <v>012087292</v>
      </c>
      <c r="AB28" s="295"/>
      <c r="AC28" s="295"/>
      <c r="AD28" s="295"/>
      <c r="AE28" s="271" t="s">
        <v>294</v>
      </c>
    </row>
    <row r="29" spans="2:31" ht="9.9499999999999993" customHeight="1" x14ac:dyDescent="0.2">
      <c r="B29" s="295" t="s">
        <v>145</v>
      </c>
      <c r="C29" s="295" t="s">
        <v>324</v>
      </c>
      <c r="D29" s="295" t="s">
        <v>254</v>
      </c>
      <c r="E29" s="295" t="s">
        <v>296</v>
      </c>
      <c r="F29" s="313">
        <v>5</v>
      </c>
      <c r="G29" s="295" t="str">
        <f t="shared" si="0"/>
        <v>Lima</v>
      </c>
      <c r="S29" s="295" t="s">
        <v>149</v>
      </c>
      <c r="T29" s="295" t="str">
        <f>T28</f>
        <v>BAC</v>
      </c>
      <c r="U29" s="295" t="str">
        <f t="shared" ref="U29:AD29" si="8">U28</f>
        <v>BAC</v>
      </c>
      <c r="V29" s="295">
        <f t="shared" si="8"/>
        <v>0</v>
      </c>
      <c r="W29" s="295" t="str">
        <f t="shared" si="8"/>
        <v>USD</v>
      </c>
      <c r="X29" s="295" t="str">
        <f t="shared" si="8"/>
        <v>COR</v>
      </c>
      <c r="Y29" s="295">
        <f t="shared" si="8"/>
        <v>0</v>
      </c>
      <c r="Z29" s="295" t="str">
        <f t="shared" si="8"/>
        <v>012087300</v>
      </c>
      <c r="AA29" s="295" t="str">
        <f t="shared" si="8"/>
        <v>012087292</v>
      </c>
      <c r="AB29" s="295">
        <f t="shared" si="8"/>
        <v>0</v>
      </c>
      <c r="AC29" s="295">
        <f t="shared" si="8"/>
        <v>0</v>
      </c>
      <c r="AD29" s="295">
        <f t="shared" si="8"/>
        <v>0</v>
      </c>
      <c r="AE29" s="271" t="s">
        <v>294</v>
      </c>
    </row>
    <row r="30" spans="2:31" ht="9.9499999999999993" customHeight="1" x14ac:dyDescent="0.2">
      <c r="B30" s="296" t="s">
        <v>140</v>
      </c>
      <c r="C30" s="296" t="str">
        <f>C29</f>
        <v>Jorge Torres Alfonso</v>
      </c>
      <c r="D30" s="296" t="str">
        <f t="shared" ref="D30:E30" si="9">D29</f>
        <v>Gerente General</v>
      </c>
      <c r="E30" s="296" t="str">
        <f t="shared" si="9"/>
        <v>Jr de La Rocca de Vergallo N° 493, Magdalena del Mar 15076, Smart Oficinas Boutique, Oficina 1811, Lima 17, Perú</v>
      </c>
      <c r="F30" s="314">
        <v>5</v>
      </c>
      <c r="G30" s="296" t="str">
        <f t="shared" si="0"/>
        <v>Lima</v>
      </c>
      <c r="S30" s="295" t="s">
        <v>145</v>
      </c>
      <c r="T30" s="295" t="str">
        <f>T4</f>
        <v>BCP</v>
      </c>
      <c r="U30" s="295" t="str">
        <f>T5</f>
        <v>BBVA</v>
      </c>
      <c r="V30" s="295" t="str">
        <f>T6</f>
        <v>Banco Nación</v>
      </c>
      <c r="W30" s="295" t="str">
        <f>V4</f>
        <v>USD</v>
      </c>
      <c r="X30" s="295" t="str">
        <f>V5</f>
        <v>USD</v>
      </c>
      <c r="Y30" s="295" t="str">
        <f>V6</f>
        <v>Detracciones</v>
      </c>
      <c r="Z30" s="295" t="str">
        <f>X4</f>
        <v>193-2389040-1-26</v>
      </c>
      <c r="AA30" s="295" t="str">
        <f>X5</f>
        <v>0011-0147-0100026988</v>
      </c>
      <c r="AB30" s="295" t="str">
        <f>X6</f>
        <v>00-003048586</v>
      </c>
      <c r="AC30" s="295" t="str">
        <f>AA4</f>
        <v>219300238904012000</v>
      </c>
      <c r="AD30" s="295" t="str">
        <f>AA5</f>
        <v>011-047-000100026988-84</v>
      </c>
      <c r="AE30" s="280" t="s">
        <v>293</v>
      </c>
    </row>
    <row r="31" spans="2:31" ht="9.9499999999999993" customHeight="1" x14ac:dyDescent="0.2">
      <c r="S31" s="296" t="s">
        <v>140</v>
      </c>
      <c r="T31" s="296" t="str">
        <f>T30</f>
        <v>BCP</v>
      </c>
      <c r="U31" s="296" t="str">
        <f t="shared" ref="U31:AD31" si="10">U30</f>
        <v>BBVA</v>
      </c>
      <c r="V31" s="296" t="str">
        <f t="shared" si="10"/>
        <v>Banco Nación</v>
      </c>
      <c r="W31" s="296" t="str">
        <f t="shared" si="10"/>
        <v>USD</v>
      </c>
      <c r="X31" s="296" t="str">
        <f t="shared" si="10"/>
        <v>USD</v>
      </c>
      <c r="Y31" s="296" t="str">
        <f t="shared" si="10"/>
        <v>Detracciones</v>
      </c>
      <c r="Z31" s="296" t="str">
        <f t="shared" si="10"/>
        <v>193-2389040-1-26</v>
      </c>
      <c r="AA31" s="296" t="str">
        <f t="shared" si="10"/>
        <v>0011-0147-0100026988</v>
      </c>
      <c r="AB31" s="296" t="str">
        <f t="shared" si="10"/>
        <v>00-003048586</v>
      </c>
      <c r="AC31" s="296" t="str">
        <f t="shared" si="10"/>
        <v>219300238904012000</v>
      </c>
      <c r="AD31" s="296" t="str">
        <f t="shared" si="10"/>
        <v>011-047-000100026988-84</v>
      </c>
      <c r="AE31" s="280" t="s">
        <v>293</v>
      </c>
    </row>
    <row r="32" spans="2:31" ht="9.9499999999999993" customHeight="1" x14ac:dyDescent="0.2">
      <c r="C32" s="302" t="str">
        <f>INDEX($C$21:$C$30,MATCH('PC1-251022 v10'!$G$2,$B$21:$B$30,0))</f>
        <v>Flavia Choque Choque</v>
      </c>
      <c r="D32" s="302" t="str">
        <f>INDEX($D$21:$D$30,MATCH('PC1-251022 v10'!$G$2,$B$21:$B$30,0))</f>
        <v>Representante en Bolivia</v>
      </c>
      <c r="E32" s="302" t="str">
        <f>INDEX($E$21:$E$30,MATCH('PC1-251022 v10'!$G$2,$B$21:$B$30,0))</f>
        <v>Edif. Paola, dpto. 102, calle Primavera, Sopocachi, entre final Sánchez Lima (ex-gasolinera Kantutani) y Presbítero Medina, La Paz, Bolivia</v>
      </c>
      <c r="F32" s="302">
        <f>INDEX($F$21:$F$30,MATCH('PC1-251022 v10'!$G$2,$B$21:$B$30,0))</f>
        <v>1</v>
      </c>
      <c r="G32" s="302" t="str">
        <f>INDEX($G$21:$G$30,MATCH('PC1-251022 v10'!$G$2,$B$21:$B$30,0))</f>
        <v>La Paz</v>
      </c>
      <c r="S32" s="271" t="str">
        <f>INDEX($AE$22:$AE$31,MATCH('PC1-251022 v10'!$G$2,$S$22:$S$31,0))</f>
        <v>BIO LATINA CERTIFICADORA DE NORMAS AMBIENTALES Y SOCIALES SRL</v>
      </c>
    </row>
    <row r="33" spans="19:31" ht="9.9499999999999993" customHeight="1" x14ac:dyDescent="0.2">
      <c r="S33" s="284" t="s">
        <v>234</v>
      </c>
      <c r="T33" s="438" t="s">
        <v>235</v>
      </c>
      <c r="U33" s="438"/>
      <c r="V33" s="438" t="s">
        <v>252</v>
      </c>
      <c r="W33" s="438"/>
      <c r="X33" s="438" t="s">
        <v>236</v>
      </c>
      <c r="Y33" s="438"/>
      <c r="Z33" s="438"/>
      <c r="AA33" s="438">
        <f>IF(AND(AA34=0,AA35=0,AA36=0),0,"CCI")</f>
        <v>0</v>
      </c>
      <c r="AB33" s="438"/>
      <c r="AC33" s="438"/>
    </row>
    <row r="34" spans="19:31" ht="9.9499999999999993" customHeight="1" x14ac:dyDescent="0.2">
      <c r="S34" s="285" t="str">
        <f>IF(AND(T34=0,V34=0,X34=0,AA34=0),0,"1")</f>
        <v>1</v>
      </c>
      <c r="T34" s="450" t="str">
        <f>INDEX($T$22:$T$31,MATCH('PC1-251022 v10'!$G$2,$S$22:$S$31,0))</f>
        <v>Banco Nacional de Bolivia</v>
      </c>
      <c r="U34" s="450"/>
      <c r="V34" s="450" t="str">
        <f>INDEX($W$22:$W$31,MATCH('PC1-251022 v10'!$G$2,$S$22:$S$31,0))</f>
        <v>Bolivanos</v>
      </c>
      <c r="W34" s="450"/>
      <c r="X34" s="450" t="str">
        <f>INDEX($Z$22:$Z$31,MATCH('PC1-251022 v10'!$G$2,$S$22:$S$31,0))</f>
        <v>1000296666</v>
      </c>
      <c r="Y34" s="450"/>
      <c r="Z34" s="450"/>
      <c r="AA34" s="450">
        <f>INDEX($AC$22:$AC$31,MATCH('PC1-251022 v10'!$G$2,$S$22:$S$31,0))</f>
        <v>0</v>
      </c>
      <c r="AB34" s="450"/>
      <c r="AC34" s="450"/>
    </row>
    <row r="35" spans="19:31" ht="9.9499999999999993" customHeight="1" x14ac:dyDescent="0.2">
      <c r="S35" s="285" t="str">
        <f>IF(AND(T35=0,V35=0,X35=0,AA35=0),0,"2")</f>
        <v>2</v>
      </c>
      <c r="T35" s="450" t="str">
        <f>INDEX($U$22:$U$31,MATCH('PC1-251022 v10'!$G$2,$S$22:$S$31,0))</f>
        <v>Banco Nacional de Bolivia</v>
      </c>
      <c r="U35" s="450"/>
      <c r="V35" s="450" t="str">
        <f>INDEX($X$22:$X$31,MATCH('PC1-251022 v10'!$G$2,$S$22:$S$31,0))</f>
        <v>USD</v>
      </c>
      <c r="W35" s="450"/>
      <c r="X35" s="450" t="str">
        <f>INDEX($AA$22:$AA$31,MATCH('PC1-251022 v10'!$G$2,$S$22:$S$31,0))</f>
        <v>1400624751</v>
      </c>
      <c r="Y35" s="450"/>
      <c r="Z35" s="450"/>
      <c r="AA35" s="450">
        <f>INDEX($AD$22:$AD$31,MATCH('PC1-251022 v10'!$G$2,$S$22:$S$31,0))</f>
        <v>0</v>
      </c>
      <c r="AB35" s="450"/>
      <c r="AC35" s="450"/>
    </row>
    <row r="36" spans="19:31" ht="9.9499999999999993" customHeight="1" x14ac:dyDescent="0.2">
      <c r="S36" s="285">
        <f>IF(AND(T36=0,V36=0,X36=0,AA36=0),0,"3")</f>
        <v>0</v>
      </c>
      <c r="T36" s="450">
        <f>INDEX($V$22:$V$31,MATCH('PC1-251022 v10'!$G$2,$S$22:$S$31,0))</f>
        <v>0</v>
      </c>
      <c r="U36" s="450"/>
      <c r="V36" s="450">
        <f>INDEX($Y$22:$Y$31,MATCH('PC1-251022 v10'!$G$2,$S$22:$S$31,0))</f>
        <v>0</v>
      </c>
      <c r="W36" s="450"/>
      <c r="X36" s="450">
        <f>INDEX($AB$22:$AB$31,MATCH('PC1-251022 v10'!$G$2,$S$22:$S$31,0))</f>
        <v>0</v>
      </c>
      <c r="Y36" s="450"/>
      <c r="Z36" s="450"/>
      <c r="AA36" s="450"/>
      <c r="AB36" s="450"/>
      <c r="AC36" s="450"/>
    </row>
    <row r="37" spans="19:31" ht="9.9499999999999993" customHeight="1" x14ac:dyDescent="0.2">
      <c r="S37" s="455">
        <f>IF(OR('PC1-251022 v10'!G2=S30,'PC1-251022 v10'!G2=S31),"Operación sujeta a detracción (previo al depósito, sírvase coordinar para la emisión de la factura).",0)</f>
        <v>0</v>
      </c>
      <c r="T37" s="456"/>
      <c r="U37" s="456"/>
      <c r="V37" s="456"/>
      <c r="W37" s="456"/>
      <c r="X37" s="456"/>
      <c r="Y37" s="456"/>
      <c r="Z37" s="456"/>
      <c r="AA37" s="456"/>
      <c r="AB37" s="456"/>
      <c r="AC37" s="457"/>
    </row>
    <row r="41" spans="19:31" ht="9.9499999999999993" customHeight="1" x14ac:dyDescent="0.2">
      <c r="Y41" s="271"/>
      <c r="AE41" s="275"/>
    </row>
    <row r="42" spans="19:31" ht="9.9499999999999993" customHeight="1" x14ac:dyDescent="0.2">
      <c r="AE42" s="275"/>
    </row>
    <row r="43" spans="19:31" ht="9.9499999999999993" customHeight="1" x14ac:dyDescent="0.2">
      <c r="U43" s="271"/>
      <c r="AE43" s="275"/>
    </row>
    <row r="44" spans="19:31" ht="9.9499999999999993" customHeight="1" x14ac:dyDescent="0.2">
      <c r="U44" s="271"/>
      <c r="AE44" s="275"/>
    </row>
    <row r="45" spans="19:31" ht="9.9499999999999993" customHeight="1" x14ac:dyDescent="0.2">
      <c r="U45" s="271"/>
      <c r="AE45" s="275"/>
    </row>
    <row r="46" spans="19:31" ht="9.9499999999999993" customHeight="1" x14ac:dyDescent="0.2">
      <c r="U46" s="271"/>
      <c r="AE46" s="275"/>
    </row>
    <row r="47" spans="19:31" ht="9.9499999999999993" customHeight="1" x14ac:dyDescent="0.2">
      <c r="AE47" s="275"/>
    </row>
    <row r="48" spans="19:31" ht="9.9499999999999993" customHeight="1" x14ac:dyDescent="0.2">
      <c r="U48" s="271"/>
      <c r="AE48" s="275"/>
    </row>
    <row r="49" spans="21:31" ht="9.9499999999999993" customHeight="1" x14ac:dyDescent="0.2">
      <c r="U49" s="271"/>
      <c r="AE49" s="275"/>
    </row>
    <row r="50" spans="21:31" ht="9.9499999999999993" customHeight="1" x14ac:dyDescent="0.2">
      <c r="AE50" s="275"/>
    </row>
    <row r="51" spans="21:31" ht="9.9499999999999993" customHeight="1" x14ac:dyDescent="0.2">
      <c r="AE51" s="275"/>
    </row>
  </sheetData>
  <sheetProtection algorithmName="SHA-512" hashValue="0/evBzryVBhuBS+i45qX35SD3znXEN1OnhIE4VnvXfDmaD2QWdC6OBWYWFBC9RKKVSjP1d80MzGq3KxJjVtGvA==" saltValue="eX8f95vqzfVfolUsYezZzA==" spinCount="100000" sheet="1" objects="1" scenarios="1"/>
  <sortState xmlns:xlrd2="http://schemas.microsoft.com/office/spreadsheetml/2017/richdata2" ref="D3:D12">
    <sortCondition ref="D3:D12"/>
  </sortState>
  <mergeCells count="72">
    <mergeCell ref="AE16:AF16"/>
    <mergeCell ref="AG16:AI16"/>
    <mergeCell ref="M2:Q2"/>
    <mergeCell ref="S1:AL1"/>
    <mergeCell ref="B19:E19"/>
    <mergeCell ref="AC14:AD14"/>
    <mergeCell ref="AE14:AF14"/>
    <mergeCell ref="AG14:AI14"/>
    <mergeCell ref="AC15:AD15"/>
    <mergeCell ref="AE15:AF15"/>
    <mergeCell ref="AG15:AI15"/>
    <mergeCell ref="AC16:AD16"/>
    <mergeCell ref="AE9:AF9"/>
    <mergeCell ref="AG9:AI9"/>
    <mergeCell ref="AC10:AD10"/>
    <mergeCell ref="AE10:AF10"/>
    <mergeCell ref="AG10:AI10"/>
    <mergeCell ref="AC11:AD11"/>
    <mergeCell ref="AE11:AF11"/>
    <mergeCell ref="AG11:AI11"/>
    <mergeCell ref="T36:U36"/>
    <mergeCell ref="V36:W36"/>
    <mergeCell ref="X36:Z36"/>
    <mergeCell ref="AA36:AC36"/>
    <mergeCell ref="X33:Z33"/>
    <mergeCell ref="T14:U14"/>
    <mergeCell ref="V14:W14"/>
    <mergeCell ref="X14:Z14"/>
    <mergeCell ref="T15:U15"/>
    <mergeCell ref="V15:W15"/>
    <mergeCell ref="X15:Z15"/>
    <mergeCell ref="V10:W10"/>
    <mergeCell ref="S37:AC37"/>
    <mergeCell ref="AC9:AD9"/>
    <mergeCell ref="AA33:AC33"/>
    <mergeCell ref="T34:U34"/>
    <mergeCell ref="V34:W34"/>
    <mergeCell ref="X34:Z34"/>
    <mergeCell ref="AA34:AC34"/>
    <mergeCell ref="T35:U35"/>
    <mergeCell ref="V35:W35"/>
    <mergeCell ref="X35:Z35"/>
    <mergeCell ref="AA35:AC35"/>
    <mergeCell ref="T16:U16"/>
    <mergeCell ref="V16:W16"/>
    <mergeCell ref="X16:Z16"/>
    <mergeCell ref="T33:U33"/>
    <mergeCell ref="V33:W33"/>
    <mergeCell ref="X10:Z10"/>
    <mergeCell ref="T11:U11"/>
    <mergeCell ref="V11:W11"/>
    <mergeCell ref="X11:Z11"/>
    <mergeCell ref="T3:U3"/>
    <mergeCell ref="V3:W3"/>
    <mergeCell ref="X3:Z3"/>
    <mergeCell ref="T5:U5"/>
    <mergeCell ref="V5:W5"/>
    <mergeCell ref="X5:Z5"/>
    <mergeCell ref="T9:U9"/>
    <mergeCell ref="V9:W9"/>
    <mergeCell ref="X9:Z9"/>
    <mergeCell ref="T10:U10"/>
    <mergeCell ref="AA5:AC5"/>
    <mergeCell ref="T6:U6"/>
    <mergeCell ref="V6:W6"/>
    <mergeCell ref="X6:Z6"/>
    <mergeCell ref="AA6:AC6"/>
    <mergeCell ref="AA3:AC3"/>
    <mergeCell ref="T4:U4"/>
    <mergeCell ref="V4:W4"/>
    <mergeCell ref="X4:Z4"/>
    <mergeCell ref="AA4:AC4"/>
  </mergeCells>
  <phoneticPr fontId="4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74"/>
  <sheetViews>
    <sheetView showGridLines="0" view="pageLayout" zoomScaleNormal="115" zoomScaleSheetLayoutView="100" workbookViewId="0">
      <selection activeCell="E30" sqref="E30"/>
    </sheetView>
  </sheetViews>
  <sheetFormatPr baseColWidth="10" defaultRowHeight="12.75" x14ac:dyDescent="0.2"/>
  <cols>
    <col min="1" max="1" width="17.140625" customWidth="1"/>
    <col min="2" max="2" width="10" customWidth="1"/>
    <col min="3" max="3" width="9.85546875" customWidth="1"/>
    <col min="4" max="4" width="10" customWidth="1"/>
    <col min="5" max="5" width="10.42578125" customWidth="1"/>
    <col min="6" max="6" width="12.5703125" customWidth="1"/>
    <col min="7" max="7" width="10.42578125" customWidth="1"/>
    <col min="8" max="8" width="15.85546875" customWidth="1"/>
  </cols>
  <sheetData>
    <row r="1" spans="1:10" s="1" customFormat="1" ht="18.75" customHeight="1" x14ac:dyDescent="0.2">
      <c r="A1" s="343" t="s">
        <v>63</v>
      </c>
      <c r="B1" s="343"/>
      <c r="C1" s="343"/>
      <c r="D1" s="343"/>
      <c r="E1" s="343"/>
      <c r="F1" s="343"/>
      <c r="G1" s="343"/>
      <c r="H1" s="343"/>
    </row>
    <row r="2" spans="1:10" s="1" customFormat="1" ht="13.5" customHeight="1" x14ac:dyDescent="0.2">
      <c r="A2" s="465" t="s">
        <v>62</v>
      </c>
      <c r="B2" s="465"/>
      <c r="C2" s="465"/>
      <c r="D2" s="465"/>
      <c r="E2" s="465"/>
      <c r="F2" s="465"/>
      <c r="G2" s="465"/>
      <c r="H2" s="465"/>
    </row>
    <row r="3" spans="1:10" s="1" customFormat="1" ht="16.5" customHeight="1" x14ac:dyDescent="0.2">
      <c r="A3" s="7" t="s">
        <v>4</v>
      </c>
      <c r="B3" s="42" t="s">
        <v>43</v>
      </c>
      <c r="C3" s="466"/>
      <c r="D3" s="467"/>
      <c r="E3" s="6"/>
      <c r="F3" s="468"/>
      <c r="G3" s="468"/>
      <c r="H3" s="468"/>
    </row>
    <row r="4" spans="1:10" s="1" customFormat="1" ht="15" x14ac:dyDescent="0.2">
      <c r="C4" s="114" t="s">
        <v>64</v>
      </c>
      <c r="D4" s="48" t="s">
        <v>59</v>
      </c>
      <c r="E4" s="6"/>
      <c r="F4" s="115"/>
      <c r="G4" s="469" t="s">
        <v>60</v>
      </c>
      <c r="H4" s="470"/>
    </row>
    <row r="5" spans="1:10" ht="15" x14ac:dyDescent="0.25">
      <c r="A5" s="2" t="s">
        <v>27</v>
      </c>
      <c r="B5" s="471" t="s">
        <v>65</v>
      </c>
      <c r="C5" s="471"/>
      <c r="D5" s="471"/>
      <c r="E5" s="471"/>
      <c r="F5" s="471"/>
      <c r="G5" s="471"/>
      <c r="H5" s="471"/>
      <c r="I5" s="3"/>
      <c r="J5" s="3"/>
    </row>
    <row r="6" spans="1:10" ht="17.25" customHeight="1" x14ac:dyDescent="0.25">
      <c r="A6" s="2" t="s">
        <v>29</v>
      </c>
      <c r="B6" s="472" t="s">
        <v>66</v>
      </c>
      <c r="C6" s="472"/>
      <c r="D6" s="472"/>
      <c r="E6" s="2" t="s">
        <v>0</v>
      </c>
      <c r="F6" s="473" t="s">
        <v>67</v>
      </c>
      <c r="G6" s="473"/>
      <c r="H6" s="473"/>
      <c r="I6" s="3"/>
      <c r="J6" s="3"/>
    </row>
    <row r="7" spans="1:10" ht="17.25" customHeight="1" x14ac:dyDescent="0.25">
      <c r="A7" s="2" t="s">
        <v>50</v>
      </c>
      <c r="B7" s="12"/>
      <c r="C7" s="474" t="s">
        <v>68</v>
      </c>
      <c r="D7" s="474"/>
      <c r="E7" s="474"/>
      <c r="F7" s="474"/>
      <c r="G7" s="474"/>
      <c r="H7" s="474"/>
      <c r="I7" s="3"/>
      <c r="J7" s="3"/>
    </row>
    <row r="8" spans="1:10" ht="17.25" customHeight="1" x14ac:dyDescent="0.25">
      <c r="A8" s="14" t="s">
        <v>28</v>
      </c>
      <c r="B8" s="9">
        <v>50</v>
      </c>
      <c r="D8" s="13" t="s">
        <v>8</v>
      </c>
      <c r="E8" s="116"/>
      <c r="F8" s="5"/>
      <c r="G8" s="475"/>
      <c r="H8" s="475"/>
      <c r="I8" s="3"/>
      <c r="J8" s="3"/>
    </row>
    <row r="9" spans="1:10" ht="17.25" customHeight="1" x14ac:dyDescent="0.25">
      <c r="A9" s="2" t="s">
        <v>26</v>
      </c>
      <c r="B9" s="476" t="s">
        <v>69</v>
      </c>
      <c r="C9" s="476"/>
      <c r="D9" s="477" t="s">
        <v>3</v>
      </c>
      <c r="E9" s="477"/>
      <c r="F9" s="477"/>
      <c r="G9" s="478" t="s">
        <v>70</v>
      </c>
      <c r="H9" s="478"/>
      <c r="I9" s="3"/>
      <c r="J9" s="3"/>
    </row>
    <row r="10" spans="1:10" ht="21" customHeight="1" x14ac:dyDescent="0.2">
      <c r="A10" s="479" t="s">
        <v>2</v>
      </c>
      <c r="B10" s="480"/>
      <c r="C10" s="480"/>
      <c r="D10" s="480"/>
      <c r="E10" s="480"/>
      <c r="F10" s="29"/>
      <c r="G10" s="481"/>
      <c r="H10" s="481"/>
      <c r="I10" s="3"/>
      <c r="J10" s="3"/>
    </row>
    <row r="11" spans="1:10" ht="7.15" customHeight="1" x14ac:dyDescent="0.2">
      <c r="A11" s="480"/>
      <c r="B11" s="480"/>
      <c r="C11" s="480"/>
      <c r="D11" s="480"/>
      <c r="E11" s="480"/>
      <c r="F11" s="3"/>
      <c r="G11" s="3"/>
      <c r="H11" s="3"/>
      <c r="I11" s="3"/>
      <c r="J11" s="3"/>
    </row>
    <row r="12" spans="1:10" ht="15.75" x14ac:dyDescent="0.2">
      <c r="A12" s="482" t="s">
        <v>24</v>
      </c>
      <c r="B12" s="482"/>
      <c r="C12" s="482"/>
      <c r="D12" s="86" t="s">
        <v>23</v>
      </c>
      <c r="E12" s="83"/>
      <c r="F12" s="83"/>
      <c r="G12" s="482" t="s">
        <v>25</v>
      </c>
      <c r="H12" s="482"/>
      <c r="I12" s="3"/>
      <c r="J12" s="3"/>
    </row>
    <row r="13" spans="1:10" ht="15.75" customHeight="1" x14ac:dyDescent="0.2">
      <c r="A13" s="482"/>
      <c r="B13" s="482"/>
      <c r="C13" s="482"/>
      <c r="D13" s="87" t="s">
        <v>9</v>
      </c>
      <c r="E13" s="91" t="s">
        <v>6</v>
      </c>
      <c r="F13" s="91" t="s">
        <v>7</v>
      </c>
      <c r="G13" s="84" t="s">
        <v>35</v>
      </c>
      <c r="H13" s="85" t="s">
        <v>41</v>
      </c>
      <c r="I13" s="3"/>
      <c r="J13" s="3"/>
    </row>
    <row r="14" spans="1:10" ht="15" x14ac:dyDescent="0.25">
      <c r="A14" s="483" t="s">
        <v>33</v>
      </c>
      <c r="B14" s="484"/>
      <c r="C14" s="11"/>
      <c r="D14" s="88"/>
      <c r="E14" s="92"/>
      <c r="F14" s="94"/>
      <c r="G14" s="53">
        <v>120</v>
      </c>
      <c r="H14" s="60">
        <f>G14</f>
        <v>120</v>
      </c>
      <c r="I14" s="3"/>
      <c r="J14" s="3"/>
    </row>
    <row r="15" spans="1:10" ht="14.25" x14ac:dyDescent="0.2">
      <c r="A15" s="37" t="s">
        <v>36</v>
      </c>
      <c r="B15" s="10"/>
      <c r="C15" s="10"/>
      <c r="D15" s="130"/>
      <c r="E15" s="131"/>
      <c r="F15" s="131"/>
      <c r="G15" s="10"/>
      <c r="H15" s="10"/>
      <c r="I15" s="3"/>
      <c r="J15" s="3"/>
    </row>
    <row r="16" spans="1:10" ht="15" x14ac:dyDescent="0.25">
      <c r="A16" s="54" t="s">
        <v>54</v>
      </c>
      <c r="B16" s="55"/>
      <c r="C16" s="61"/>
      <c r="D16" s="117">
        <v>0</v>
      </c>
      <c r="E16" s="118">
        <v>0</v>
      </c>
      <c r="F16" s="118">
        <v>0</v>
      </c>
      <c r="G16" s="62">
        <f>(D16*Costos!C4)+(BOL!E16*Costos!C5)+(BOL!F16*Costos!C6)</f>
        <v>0</v>
      </c>
      <c r="H16" s="79"/>
      <c r="I16" s="3"/>
      <c r="J16" s="3"/>
    </row>
    <row r="17" spans="1:10" ht="15" x14ac:dyDescent="0.25">
      <c r="A17" s="56" t="s">
        <v>55</v>
      </c>
      <c r="B17" s="57"/>
      <c r="C17" s="64"/>
      <c r="D17" s="119">
        <v>0</v>
      </c>
      <c r="E17" s="120">
        <v>0</v>
      </c>
      <c r="F17" s="120">
        <v>0</v>
      </c>
      <c r="G17" s="65">
        <f>(D17*Costos!C3)</f>
        <v>0</v>
      </c>
      <c r="H17" s="79"/>
      <c r="I17" s="3"/>
      <c r="J17" s="3"/>
    </row>
    <row r="18" spans="1:10" ht="15" x14ac:dyDescent="0.25">
      <c r="A18" s="58" t="s">
        <v>53</v>
      </c>
      <c r="B18" s="59"/>
      <c r="C18" s="59"/>
      <c r="D18" s="121">
        <v>0</v>
      </c>
      <c r="E18" s="122">
        <v>0</v>
      </c>
      <c r="F18" s="122">
        <v>0</v>
      </c>
      <c r="G18" s="65">
        <f>(D18*Costos!C8)+(BOL!E18*Costos!C8)+(BOL!F18*Costos!C8)</f>
        <v>0</v>
      </c>
      <c r="H18" s="80">
        <f>SUM(G16:G18)</f>
        <v>0</v>
      </c>
      <c r="I18" s="3"/>
      <c r="J18" s="3"/>
    </row>
    <row r="19" spans="1:10" ht="14.25" x14ac:dyDescent="0.2">
      <c r="A19" s="45" t="s">
        <v>37</v>
      </c>
      <c r="B19" s="44"/>
      <c r="C19" s="44"/>
      <c r="D19" s="123"/>
      <c r="E19" s="124"/>
      <c r="F19" s="124"/>
      <c r="G19" s="44"/>
      <c r="H19" s="44"/>
      <c r="I19" s="3"/>
      <c r="J19" s="3"/>
    </row>
    <row r="20" spans="1:10" ht="15" x14ac:dyDescent="0.25">
      <c r="A20" s="66" t="s">
        <v>54</v>
      </c>
      <c r="B20" s="67"/>
      <c r="C20" s="68"/>
      <c r="D20" s="117">
        <v>0</v>
      </c>
      <c r="E20" s="118">
        <v>0</v>
      </c>
      <c r="F20" s="118">
        <v>0</v>
      </c>
      <c r="G20" s="62">
        <f>(D20*Costos!C4)+(BOL!E20*Costos!C5)+(BOL!F20*Costos!C6)</f>
        <v>0</v>
      </c>
      <c r="H20" s="79"/>
      <c r="I20" s="3"/>
      <c r="J20" s="3"/>
    </row>
    <row r="21" spans="1:10" ht="15" x14ac:dyDescent="0.25">
      <c r="A21" s="58" t="s">
        <v>55</v>
      </c>
      <c r="B21" s="69"/>
      <c r="C21" s="70"/>
      <c r="D21" s="119">
        <v>0</v>
      </c>
      <c r="E21" s="120">
        <v>0</v>
      </c>
      <c r="F21" s="120">
        <v>0</v>
      </c>
      <c r="G21" s="65">
        <f>(D21*Costos!C3)</f>
        <v>0</v>
      </c>
      <c r="H21" s="79"/>
      <c r="I21" s="3"/>
      <c r="J21" s="3"/>
    </row>
    <row r="22" spans="1:10" ht="15" x14ac:dyDescent="0.25">
      <c r="A22" s="66" t="s">
        <v>58</v>
      </c>
      <c r="B22" s="63"/>
      <c r="C22" s="63"/>
      <c r="D22" s="125">
        <v>0</v>
      </c>
      <c r="E22" s="126">
        <v>0</v>
      </c>
      <c r="F22" s="126">
        <v>0</v>
      </c>
      <c r="G22" s="65">
        <f>(D22*Costos!C8)+(BOL!E22*Costos!C8)+(BOL!F22*Costos!C8)</f>
        <v>0</v>
      </c>
      <c r="H22" s="80">
        <f>SUM(G20:G22)</f>
        <v>0</v>
      </c>
      <c r="I22" s="3"/>
      <c r="J22" s="3"/>
    </row>
    <row r="23" spans="1:10" ht="14.25" x14ac:dyDescent="0.2">
      <c r="A23" s="45" t="s">
        <v>42</v>
      </c>
      <c r="B23" s="44"/>
      <c r="C23" s="44"/>
      <c r="D23" s="123"/>
      <c r="E23" s="124"/>
      <c r="F23" s="124"/>
      <c r="G23" s="44"/>
      <c r="H23" s="44"/>
      <c r="I23" s="3"/>
      <c r="J23" s="3"/>
    </row>
    <row r="24" spans="1:10" ht="15" x14ac:dyDescent="0.25">
      <c r="A24" s="66" t="s">
        <v>57</v>
      </c>
      <c r="B24" s="63"/>
      <c r="C24" s="63"/>
      <c r="D24" s="127">
        <v>0</v>
      </c>
      <c r="E24" s="128">
        <v>0</v>
      </c>
      <c r="F24" s="128">
        <v>0</v>
      </c>
      <c r="G24" s="65">
        <f>(D24*Costos!C9)+(BOL!E24*Costos!C9)+(BOL!F24*Costos!C9)</f>
        <v>0</v>
      </c>
      <c r="H24" s="79"/>
      <c r="I24" s="3"/>
      <c r="J24" s="3"/>
    </row>
    <row r="25" spans="1:10" ht="15" x14ac:dyDescent="0.25">
      <c r="A25" s="58" t="s">
        <v>52</v>
      </c>
      <c r="B25" s="59"/>
      <c r="C25" s="59"/>
      <c r="D25" s="90"/>
      <c r="E25" s="49"/>
      <c r="F25" s="129">
        <v>0</v>
      </c>
      <c r="G25" s="65">
        <f>F25*Costos!C10</f>
        <v>0</v>
      </c>
      <c r="H25" s="79"/>
      <c r="I25" s="3"/>
      <c r="J25" s="3"/>
    </row>
    <row r="26" spans="1:10" ht="15" x14ac:dyDescent="0.25">
      <c r="A26" s="58" t="s">
        <v>56</v>
      </c>
      <c r="B26" s="59"/>
      <c r="C26" s="59"/>
      <c r="D26" s="121">
        <v>0</v>
      </c>
      <c r="E26" s="122">
        <v>0</v>
      </c>
      <c r="F26" s="122">
        <v>0</v>
      </c>
      <c r="G26" s="65">
        <f>SUM(D26:F26)</f>
        <v>0</v>
      </c>
      <c r="H26" s="81"/>
      <c r="I26" s="3"/>
      <c r="J26" s="3"/>
    </row>
    <row r="27" spans="1:10" ht="15" x14ac:dyDescent="0.25">
      <c r="A27" s="70" t="s">
        <v>51</v>
      </c>
      <c r="B27" s="69"/>
      <c r="C27" s="69"/>
      <c r="D27" s="121">
        <v>0</v>
      </c>
      <c r="E27" s="122">
        <v>0</v>
      </c>
      <c r="F27" s="122">
        <v>0</v>
      </c>
      <c r="G27" s="65">
        <f>SUM(D27:F27)</f>
        <v>0</v>
      </c>
      <c r="H27" s="80">
        <f>SUM(G24:G27)</f>
        <v>0</v>
      </c>
      <c r="I27" s="3"/>
      <c r="J27" s="3"/>
    </row>
    <row r="28" spans="1:10" ht="14.25" x14ac:dyDescent="0.2">
      <c r="A28" s="38" t="s">
        <v>39</v>
      </c>
      <c r="B28" s="15"/>
      <c r="C28" s="10"/>
      <c r="D28" s="130"/>
      <c r="E28" s="131"/>
      <c r="F28" s="131"/>
      <c r="G28" s="10"/>
      <c r="H28" s="46"/>
      <c r="I28" s="3"/>
      <c r="J28" s="3"/>
    </row>
    <row r="29" spans="1:10" ht="15" x14ac:dyDescent="0.25">
      <c r="A29" s="71" t="s">
        <v>34</v>
      </c>
      <c r="B29" s="55"/>
      <c r="C29" s="61"/>
      <c r="D29" s="117">
        <v>0</v>
      </c>
      <c r="E29" s="118">
        <v>0</v>
      </c>
      <c r="F29" s="118">
        <v>0</v>
      </c>
      <c r="G29" s="62">
        <f>(D24*Costos!C12)+(BOL!E24*Costos!C12)+(BOL!F24*Costos!C12)</f>
        <v>0</v>
      </c>
      <c r="H29" s="81"/>
      <c r="I29" s="3"/>
      <c r="J29" s="3"/>
    </row>
    <row r="30" spans="1:10" ht="15" x14ac:dyDescent="0.25">
      <c r="A30" s="72" t="s">
        <v>49</v>
      </c>
      <c r="B30" s="57"/>
      <c r="C30" s="64"/>
      <c r="D30" s="119">
        <v>0</v>
      </c>
      <c r="E30" s="120">
        <v>0</v>
      </c>
      <c r="F30" s="120">
        <v>0</v>
      </c>
      <c r="G30" s="62">
        <f>SUM(D30:F30)</f>
        <v>0</v>
      </c>
      <c r="H30" s="81"/>
      <c r="I30" s="3"/>
      <c r="J30" s="3"/>
    </row>
    <row r="31" spans="1:10" ht="14.25" x14ac:dyDescent="0.2">
      <c r="A31" s="56" t="s">
        <v>11</v>
      </c>
      <c r="B31" s="485"/>
      <c r="C31" s="485"/>
      <c r="D31" s="119">
        <v>0</v>
      </c>
      <c r="E31" s="120">
        <v>0</v>
      </c>
      <c r="F31" s="120">
        <v>0</v>
      </c>
      <c r="G31" s="62">
        <f>SUM(D31:F31)</f>
        <v>0</v>
      </c>
      <c r="H31" s="82"/>
      <c r="I31" s="137"/>
      <c r="J31" s="3"/>
    </row>
    <row r="32" spans="1:10" ht="15" x14ac:dyDescent="0.25">
      <c r="A32" s="73" t="s">
        <v>30</v>
      </c>
      <c r="B32" s="486"/>
      <c r="C32" s="487"/>
      <c r="D32" s="119">
        <v>0</v>
      </c>
      <c r="E32" s="120">
        <v>0</v>
      </c>
      <c r="F32" s="120">
        <v>0</v>
      </c>
      <c r="G32" s="62">
        <f>SUM(D32:F32)</f>
        <v>0</v>
      </c>
      <c r="H32" s="80">
        <f>SUM(G29:G32)</f>
        <v>0</v>
      </c>
      <c r="I32" s="3"/>
      <c r="J32" s="3"/>
    </row>
    <row r="33" spans="1:10" ht="14.25" x14ac:dyDescent="0.2">
      <c r="A33" s="38" t="s">
        <v>40</v>
      </c>
      <c r="C33" s="15"/>
      <c r="D33" s="132"/>
      <c r="E33" s="133"/>
      <c r="F33" s="133"/>
      <c r="G33" s="15"/>
      <c r="H33" s="47"/>
      <c r="I33" s="3"/>
      <c r="J33" s="3"/>
    </row>
    <row r="34" spans="1:10" ht="15" x14ac:dyDescent="0.25">
      <c r="A34" s="71" t="s">
        <v>34</v>
      </c>
      <c r="B34" s="55"/>
      <c r="C34" s="61"/>
      <c r="D34" s="117">
        <v>0</v>
      </c>
      <c r="E34" s="118">
        <v>0</v>
      </c>
      <c r="F34" s="118">
        <v>0</v>
      </c>
      <c r="G34" s="62">
        <f>(D29*Costos!C12)+(BOL!E29*Costos!C12)+(BOL!F29*Costos!C12)</f>
        <v>0</v>
      </c>
      <c r="H34" s="81"/>
      <c r="I34" s="3"/>
      <c r="J34" s="3"/>
    </row>
    <row r="35" spans="1:10" ht="15" x14ac:dyDescent="0.25">
      <c r="A35" s="72" t="s">
        <v>48</v>
      </c>
      <c r="B35" s="57"/>
      <c r="C35" s="64"/>
      <c r="D35" s="119">
        <v>0</v>
      </c>
      <c r="E35" s="120">
        <v>0</v>
      </c>
      <c r="F35" s="120">
        <v>0</v>
      </c>
      <c r="G35" s="65">
        <f>SUM(D35:F35)</f>
        <v>0</v>
      </c>
      <c r="H35" s="81"/>
      <c r="I35" s="3"/>
      <c r="J35" s="3"/>
    </row>
    <row r="36" spans="1:10" ht="14.25" x14ac:dyDescent="0.2">
      <c r="A36" s="56" t="s">
        <v>11</v>
      </c>
      <c r="B36" s="485"/>
      <c r="C36" s="485"/>
      <c r="D36" s="119">
        <v>0</v>
      </c>
      <c r="E36" s="120">
        <v>0</v>
      </c>
      <c r="F36" s="120">
        <v>0</v>
      </c>
      <c r="G36" s="65">
        <f>SUM(D36:F36)</f>
        <v>0</v>
      </c>
      <c r="H36" s="82"/>
      <c r="I36" s="3"/>
      <c r="J36" s="3"/>
    </row>
    <row r="37" spans="1:10" ht="15" x14ac:dyDescent="0.25">
      <c r="A37" s="73" t="s">
        <v>30</v>
      </c>
      <c r="B37" s="487"/>
      <c r="C37" s="487"/>
      <c r="D37" s="134">
        <v>0</v>
      </c>
      <c r="E37" s="135">
        <v>0</v>
      </c>
      <c r="F37" s="135">
        <v>0</v>
      </c>
      <c r="G37" s="65">
        <f>SUM(D37:F37)</f>
        <v>0</v>
      </c>
      <c r="H37" s="80">
        <f>SUM(G34:G37)</f>
        <v>0</v>
      </c>
      <c r="I37" s="3"/>
      <c r="J37" s="3"/>
    </row>
    <row r="38" spans="1:10" ht="15" x14ac:dyDescent="0.25">
      <c r="A38" s="50" t="s">
        <v>17</v>
      </c>
      <c r="B38" s="50"/>
      <c r="C38" s="50"/>
      <c r="D38" s="50"/>
      <c r="E38" s="50"/>
      <c r="F38" s="50"/>
      <c r="G38" s="65"/>
      <c r="H38" s="74">
        <f>SUM(H14:H37)</f>
        <v>120</v>
      </c>
      <c r="I38" s="3"/>
      <c r="J38" s="3"/>
    </row>
    <row r="39" spans="1:10" ht="14.25" x14ac:dyDescent="0.2">
      <c r="A39" s="75" t="s">
        <v>38</v>
      </c>
      <c r="B39" s="138">
        <v>16</v>
      </c>
      <c r="C39" s="51" t="s">
        <v>1</v>
      </c>
      <c r="D39" s="51"/>
      <c r="E39" s="51"/>
      <c r="F39" s="76"/>
      <c r="G39" s="65"/>
      <c r="H39" s="77">
        <f>(SUM(H38)*B39)/100</f>
        <v>19.2</v>
      </c>
      <c r="I39" s="3"/>
      <c r="J39" s="3"/>
    </row>
    <row r="40" spans="1:10" ht="18" customHeight="1" x14ac:dyDescent="0.25">
      <c r="A40" s="78" t="s">
        <v>12</v>
      </c>
      <c r="B40" s="52"/>
      <c r="C40" s="52"/>
      <c r="D40" s="52"/>
      <c r="E40" s="52"/>
      <c r="F40" s="52"/>
      <c r="G40" s="488">
        <f>SUM(H38:H39)</f>
        <v>139.19999999999999</v>
      </c>
      <c r="H40" s="488"/>
      <c r="I40" s="3"/>
      <c r="J40" s="3"/>
    </row>
    <row r="41" spans="1:10" ht="14.25" x14ac:dyDescent="0.2">
      <c r="A41" s="30" t="s">
        <v>18</v>
      </c>
      <c r="F41" s="29" t="s">
        <v>10</v>
      </c>
      <c r="G41" s="471"/>
      <c r="H41" s="471"/>
      <c r="I41" s="3"/>
      <c r="J41" s="3"/>
    </row>
    <row r="42" spans="1:10" ht="15" x14ac:dyDescent="0.2">
      <c r="A42" s="36" t="s">
        <v>14</v>
      </c>
      <c r="B42" s="472"/>
      <c r="C42" s="472"/>
      <c r="D42" s="8" t="s">
        <v>5</v>
      </c>
      <c r="E42" s="136"/>
      <c r="F42" s="16" t="s">
        <v>31</v>
      </c>
      <c r="G42" s="489"/>
      <c r="H42" s="489"/>
      <c r="I42" s="3"/>
      <c r="J42" s="3"/>
    </row>
    <row r="43" spans="1:10" ht="16.5" customHeight="1" x14ac:dyDescent="0.2">
      <c r="E43" s="490"/>
      <c r="F43" s="490"/>
      <c r="I43" s="3"/>
      <c r="J43" s="3"/>
    </row>
    <row r="44" spans="1:10" ht="14.25" x14ac:dyDescent="0.2">
      <c r="C44" s="43" t="s">
        <v>13</v>
      </c>
      <c r="D44" s="491"/>
      <c r="E44" s="491"/>
      <c r="G44" s="40"/>
      <c r="I44" s="3"/>
      <c r="J44" s="3"/>
    </row>
    <row r="45" spans="1:10" ht="14.25" x14ac:dyDescent="0.2">
      <c r="I45" s="3"/>
      <c r="J45" s="3"/>
    </row>
    <row r="46" spans="1:10" ht="14.25" x14ac:dyDescent="0.2">
      <c r="D46" s="41"/>
      <c r="E46" s="41"/>
      <c r="G46" s="40"/>
      <c r="I46" s="3"/>
      <c r="J46" s="3"/>
    </row>
    <row r="47" spans="1:10" ht="5.25" customHeight="1" x14ac:dyDescent="0.2">
      <c r="I47" s="3"/>
      <c r="J47" s="3"/>
    </row>
    <row r="48" spans="1:10" ht="10.15" customHeight="1" x14ac:dyDescent="0.2">
      <c r="A48" s="389"/>
      <c r="B48" s="389"/>
      <c r="C48" s="389"/>
      <c r="D48" s="389"/>
      <c r="E48" s="389"/>
      <c r="F48" s="389"/>
      <c r="G48" s="389"/>
      <c r="H48" s="389"/>
    </row>
    <row r="50" spans="1:8" s="3" customFormat="1" ht="15" x14ac:dyDescent="0.2">
      <c r="C50" s="17" t="s">
        <v>16</v>
      </c>
    </row>
    <row r="51" spans="1:8" s="3" customFormat="1" ht="14.25" x14ac:dyDescent="0.2">
      <c r="A51" s="24"/>
      <c r="B51" s="24"/>
      <c r="C51" s="24"/>
      <c r="D51" s="24"/>
      <c r="E51" s="24"/>
      <c r="F51" s="24"/>
      <c r="G51" s="24"/>
      <c r="H51" s="24"/>
    </row>
    <row r="52" spans="1:8" s="3" customFormat="1" ht="14.25" x14ac:dyDescent="0.2">
      <c r="A52" s="31"/>
      <c r="B52" s="32"/>
      <c r="C52" s="32"/>
      <c r="D52" s="32"/>
      <c r="E52" s="32"/>
      <c r="F52" s="32"/>
      <c r="G52" s="32"/>
      <c r="H52" s="33"/>
    </row>
    <row r="53" spans="1:8" s="3" customFormat="1" ht="19.5" customHeight="1" x14ac:dyDescent="0.2">
      <c r="A53" s="492" t="s">
        <v>32</v>
      </c>
      <c r="B53" s="493"/>
      <c r="C53" s="493"/>
      <c r="D53" s="493"/>
      <c r="E53" s="493"/>
      <c r="F53" s="493"/>
      <c r="G53" s="493"/>
      <c r="H53" s="494"/>
    </row>
    <row r="54" spans="1:8" s="3" customFormat="1" ht="9" customHeight="1" x14ac:dyDescent="0.2">
      <c r="A54" s="28"/>
      <c r="B54" s="25"/>
      <c r="C54" s="25"/>
      <c r="D54" s="25"/>
      <c r="E54" s="25"/>
      <c r="F54" s="25"/>
      <c r="G54" s="25"/>
      <c r="H54" s="26"/>
    </row>
    <row r="55" spans="1:8" s="3" customFormat="1" ht="40.5" customHeight="1" x14ac:dyDescent="0.2">
      <c r="A55" s="495" t="s">
        <v>44</v>
      </c>
      <c r="B55" s="496"/>
      <c r="C55" s="496"/>
      <c r="D55" s="496"/>
      <c r="E55" s="496"/>
      <c r="F55" s="496"/>
      <c r="G55" s="496"/>
      <c r="H55" s="497"/>
    </row>
    <row r="56" spans="1:8" s="3" customFormat="1" ht="45.75" customHeight="1" x14ac:dyDescent="0.2">
      <c r="A56" s="492" t="s">
        <v>45</v>
      </c>
      <c r="B56" s="493"/>
      <c r="C56" s="493"/>
      <c r="D56" s="493"/>
      <c r="E56" s="493"/>
      <c r="F56" s="493"/>
      <c r="G56" s="493"/>
      <c r="H56" s="494"/>
    </row>
    <row r="57" spans="1:8" s="3" customFormat="1" ht="27.75" customHeight="1" x14ac:dyDescent="0.2">
      <c r="A57" s="492" t="s">
        <v>22</v>
      </c>
      <c r="B57" s="493"/>
      <c r="C57" s="493"/>
      <c r="D57" s="493"/>
      <c r="E57" s="493"/>
      <c r="F57" s="493"/>
      <c r="G57" s="493"/>
      <c r="H57" s="494"/>
    </row>
    <row r="58" spans="1:8" s="3" customFormat="1" ht="40.5" customHeight="1" x14ac:dyDescent="0.2">
      <c r="A58" s="492" t="s">
        <v>71</v>
      </c>
      <c r="B58" s="493"/>
      <c r="C58" s="493"/>
      <c r="D58" s="493"/>
      <c r="E58" s="493"/>
      <c r="F58" s="493"/>
      <c r="G58" s="493"/>
      <c r="H58" s="494"/>
    </row>
    <row r="59" spans="1:8" s="3" customFormat="1" ht="21" customHeight="1" x14ac:dyDescent="0.2">
      <c r="A59" s="492" t="s">
        <v>46</v>
      </c>
      <c r="B59" s="493"/>
      <c r="C59" s="493"/>
      <c r="D59" s="493"/>
      <c r="E59" s="493"/>
      <c r="F59" s="493"/>
      <c r="G59" s="493"/>
      <c r="H59" s="494"/>
    </row>
    <row r="60" spans="1:8" s="3" customFormat="1" ht="38.25" customHeight="1" x14ac:dyDescent="0.2">
      <c r="A60" s="492" t="s">
        <v>20</v>
      </c>
      <c r="B60" s="493"/>
      <c r="C60" s="493"/>
      <c r="D60" s="493"/>
      <c r="E60" s="493"/>
      <c r="F60" s="493"/>
      <c r="G60" s="493"/>
      <c r="H60" s="494"/>
    </row>
    <row r="61" spans="1:8" s="3" customFormat="1" ht="28.5" customHeight="1" x14ac:dyDescent="0.2">
      <c r="A61" s="498" t="s">
        <v>19</v>
      </c>
      <c r="B61" s="499"/>
      <c r="C61" s="499"/>
      <c r="D61" s="499"/>
      <c r="E61" s="499"/>
      <c r="F61" s="499"/>
      <c r="G61" s="499"/>
      <c r="H61" s="500"/>
    </row>
    <row r="62" spans="1:8" s="3" customFormat="1" ht="59.25" customHeight="1" x14ac:dyDescent="0.2">
      <c r="A62" s="501" t="s">
        <v>21</v>
      </c>
      <c r="B62" s="502"/>
      <c r="C62" s="502"/>
      <c r="D62" s="502"/>
      <c r="E62" s="502"/>
      <c r="F62" s="502"/>
      <c r="G62" s="502"/>
      <c r="H62" s="503"/>
    </row>
    <row r="63" spans="1:8" x14ac:dyDescent="0.2">
      <c r="A63" s="34"/>
      <c r="H63" s="35"/>
    </row>
    <row r="64" spans="1:8" s="3" customFormat="1" ht="44.25" customHeight="1" x14ac:dyDescent="0.2">
      <c r="A64" s="492" t="s">
        <v>47</v>
      </c>
      <c r="B64" s="493"/>
      <c r="C64" s="493"/>
      <c r="D64" s="493"/>
      <c r="E64" s="493"/>
      <c r="F64" s="493"/>
      <c r="G64" s="493"/>
      <c r="H64" s="494"/>
    </row>
    <row r="65" spans="1:8" x14ac:dyDescent="0.2">
      <c r="A65" s="34"/>
      <c r="H65" s="35"/>
    </row>
    <row r="66" spans="1:8" s="3" customFormat="1" ht="31.5" customHeight="1" x14ac:dyDescent="0.2">
      <c r="A66" s="492" t="s">
        <v>61</v>
      </c>
      <c r="B66" s="493"/>
      <c r="C66" s="493"/>
      <c r="D66" s="493"/>
      <c r="E66" s="493"/>
      <c r="F66" s="493"/>
      <c r="G66" s="493"/>
      <c r="H66" s="494"/>
    </row>
    <row r="67" spans="1:8" x14ac:dyDescent="0.2">
      <c r="A67" s="34"/>
      <c r="H67" s="35"/>
    </row>
    <row r="68" spans="1:8" s="3" customFormat="1" ht="12.75" customHeight="1" x14ac:dyDescent="0.2">
      <c r="A68" s="20"/>
      <c r="B68" s="18"/>
      <c r="C68" s="18"/>
      <c r="D68" s="39" t="s">
        <v>15</v>
      </c>
      <c r="E68" s="18"/>
      <c r="F68" s="18"/>
      <c r="G68" s="18"/>
      <c r="H68" s="22"/>
    </row>
    <row r="69" spans="1:8" s="3" customFormat="1" ht="14.25" x14ac:dyDescent="0.2">
      <c r="A69" s="21"/>
      <c r="B69" s="19"/>
      <c r="C69" s="19"/>
      <c r="D69" s="19"/>
      <c r="E69" s="19"/>
      <c r="F69" s="19"/>
      <c r="G69" s="19"/>
      <c r="H69" s="23"/>
    </row>
    <row r="72" spans="1:8" ht="10.15" customHeight="1" x14ac:dyDescent="0.2">
      <c r="A72" s="389"/>
      <c r="B72" s="389"/>
      <c r="C72" s="389"/>
      <c r="D72" s="389"/>
      <c r="E72" s="389"/>
      <c r="F72" s="389"/>
      <c r="G72" s="389"/>
      <c r="H72" s="389"/>
    </row>
    <row r="73" spans="1:8" ht="10.15" customHeight="1" x14ac:dyDescent="0.2"/>
    <row r="74" spans="1:8" ht="3" customHeight="1" x14ac:dyDescent="0.2">
      <c r="A74" s="4"/>
      <c r="B74" s="4"/>
      <c r="C74" s="4"/>
      <c r="D74" s="4"/>
      <c r="E74" s="27"/>
      <c r="F74" s="27"/>
    </row>
  </sheetData>
  <sheetProtection password="CA11" sheet="1"/>
  <protectedRanges>
    <protectedRange sqref="B39" name="Rango19"/>
    <protectedRange sqref="D29:F36 H29:H31 H34:H36" name="Rango15"/>
    <protectedRange sqref="H16:H18 D20:F21 D16:F17 H20:H22 H27 H32 H37" name="Rango12"/>
    <protectedRange sqref="G10 G41" name="Rango10"/>
    <protectedRange sqref="G9" name="Rango9"/>
    <protectedRange sqref="B9" name="Rango8"/>
    <protectedRange sqref="E8" name="Rango7"/>
    <protectedRange sqref="B8" name="Rango6"/>
    <protectedRange sqref="C7" name="Rango5"/>
    <protectedRange sqref="F6" name="Rango4"/>
    <protectedRange sqref="B6" name="Rango3"/>
    <protectedRange sqref="B5" name="Rango2"/>
    <protectedRange sqref="C3:D3" name="Rango1"/>
    <protectedRange sqref="B42" name="Rango16"/>
    <protectedRange sqref="E43" name="Rango17"/>
  </protectedRanges>
  <mergeCells count="41">
    <mergeCell ref="A56:H56"/>
    <mergeCell ref="A64:H64"/>
    <mergeCell ref="A66:H66"/>
    <mergeCell ref="A72:H72"/>
    <mergeCell ref="A57:H57"/>
    <mergeCell ref="A58:H58"/>
    <mergeCell ref="A59:H59"/>
    <mergeCell ref="A60:H60"/>
    <mergeCell ref="A61:H61"/>
    <mergeCell ref="A62:H62"/>
    <mergeCell ref="E43:F43"/>
    <mergeCell ref="D44:E44"/>
    <mergeCell ref="A48:H48"/>
    <mergeCell ref="A53:H53"/>
    <mergeCell ref="A55:H55"/>
    <mergeCell ref="B36:C36"/>
    <mergeCell ref="B37:C37"/>
    <mergeCell ref="G40:H40"/>
    <mergeCell ref="G41:H41"/>
    <mergeCell ref="B42:C42"/>
    <mergeCell ref="G42:H42"/>
    <mergeCell ref="A12:C13"/>
    <mergeCell ref="G12:H12"/>
    <mergeCell ref="A14:B14"/>
    <mergeCell ref="B31:C31"/>
    <mergeCell ref="B32:C32"/>
    <mergeCell ref="B9:C9"/>
    <mergeCell ref="D9:F9"/>
    <mergeCell ref="G9:H9"/>
    <mergeCell ref="A10:E11"/>
    <mergeCell ref="G10:H10"/>
    <mergeCell ref="B5:H5"/>
    <mergeCell ref="B6:D6"/>
    <mergeCell ref="F6:H6"/>
    <mergeCell ref="C7:H7"/>
    <mergeCell ref="G8:H8"/>
    <mergeCell ref="A1:H1"/>
    <mergeCell ref="A2:H2"/>
    <mergeCell ref="C3:D3"/>
    <mergeCell ref="F3:H3"/>
    <mergeCell ref="G4:H4"/>
  </mergeCells>
  <printOptions horizontalCentered="1"/>
  <pageMargins left="0.51181102362204722" right="0.31496062992125984" top="0.74803149606299213" bottom="0.74803149606299213" header="0.31496062992125984" footer="0.31496062992125984"/>
  <pageSetup orientation="portrait" r:id="rId1"/>
  <headerFooter alignWithMargins="0">
    <oddHeader>&amp;L&amp;G&amp;RCod.:PAIS-PC1-OPERADOR-FECHA</oddHeader>
    <oddFooter>&amp;L__________________________
www. biolatina.com Versión 10, Edición 18-10-22
&amp;RPag. &amp;P de&amp;N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I79"/>
  <sheetViews>
    <sheetView showGridLines="0" topLeftCell="A46" zoomScaleNormal="130" zoomScaleSheetLayoutView="100" zoomScalePageLayoutView="130" workbookViewId="0">
      <selection activeCell="A11" sqref="A11:G11"/>
    </sheetView>
  </sheetViews>
  <sheetFormatPr baseColWidth="10" defaultColWidth="10.85546875" defaultRowHeight="12.75" x14ac:dyDescent="0.2"/>
  <cols>
    <col min="1" max="1" width="17.140625" style="15" customWidth="1"/>
    <col min="2" max="2" width="10" style="15" customWidth="1"/>
    <col min="3" max="3" width="12.140625" style="15" customWidth="1"/>
    <col min="4" max="4" width="10" style="15" customWidth="1"/>
    <col min="5" max="5" width="10.42578125" style="15" customWidth="1"/>
    <col min="6" max="6" width="12.5703125" style="15" customWidth="1"/>
    <col min="7" max="7" width="10.42578125" style="15" customWidth="1"/>
    <col min="8" max="8" width="15" style="15" customWidth="1"/>
    <col min="9" max="16384" width="10.85546875" style="15"/>
  </cols>
  <sheetData>
    <row r="1" spans="1:9" s="96" customFormat="1" ht="29.25" customHeight="1" x14ac:dyDescent="0.2">
      <c r="A1" s="343" t="s">
        <v>87</v>
      </c>
      <c r="B1" s="343"/>
      <c r="C1" s="343"/>
      <c r="D1" s="343"/>
      <c r="E1" s="343"/>
      <c r="F1" s="343"/>
      <c r="G1" s="343"/>
      <c r="H1" s="343"/>
    </row>
    <row r="2" spans="1:9" s="96" customFormat="1" ht="15.75" customHeight="1" x14ac:dyDescent="0.2">
      <c r="A2" s="465" t="s">
        <v>62</v>
      </c>
      <c r="B2" s="465"/>
      <c r="C2" s="465"/>
      <c r="D2" s="465"/>
      <c r="E2" s="465"/>
      <c r="F2" s="465"/>
      <c r="G2" s="465"/>
      <c r="H2" s="465"/>
    </row>
    <row r="3" spans="1:9" s="96" customFormat="1" ht="16.5" customHeight="1" x14ac:dyDescent="0.2">
      <c r="A3" s="7" t="s">
        <v>4</v>
      </c>
      <c r="B3" s="514" t="s">
        <v>88</v>
      </c>
      <c r="C3" s="514"/>
      <c r="D3" s="514"/>
      <c r="E3" s="6"/>
      <c r="F3" s="468" t="s">
        <v>89</v>
      </c>
      <c r="G3" s="468"/>
      <c r="H3" s="468"/>
    </row>
    <row r="4" spans="1:9" s="96" customFormat="1" ht="18" customHeight="1" x14ac:dyDescent="0.2">
      <c r="B4" s="139"/>
      <c r="C4" s="97" t="s">
        <v>59</v>
      </c>
      <c r="E4" s="115"/>
      <c r="F4" s="48" t="s">
        <v>60</v>
      </c>
      <c r="G4" s="97"/>
      <c r="H4" s="97"/>
    </row>
    <row r="5" spans="1:9" ht="15" x14ac:dyDescent="0.25">
      <c r="A5" s="2" t="s">
        <v>27</v>
      </c>
      <c r="B5" s="471"/>
      <c r="C5" s="471"/>
      <c r="D5" s="471"/>
      <c r="E5" s="471"/>
      <c r="F5" s="471"/>
      <c r="G5" s="471"/>
      <c r="H5" s="471"/>
      <c r="I5" s="3"/>
    </row>
    <row r="6" spans="1:9" ht="17.25" customHeight="1" x14ac:dyDescent="0.25">
      <c r="A6" s="2" t="s">
        <v>29</v>
      </c>
      <c r="B6" s="515"/>
      <c r="C6" s="515"/>
      <c r="D6" s="516"/>
      <c r="E6" s="2" t="s">
        <v>0</v>
      </c>
      <c r="F6" s="517"/>
      <c r="G6" s="517"/>
      <c r="H6" s="517"/>
      <c r="I6" s="3"/>
    </row>
    <row r="7" spans="1:9" ht="17.25" customHeight="1" x14ac:dyDescent="0.25">
      <c r="A7" s="2" t="s">
        <v>50</v>
      </c>
      <c r="B7" s="98"/>
      <c r="C7" s="99" t="s">
        <v>90</v>
      </c>
      <c r="D7" s="100"/>
      <c r="E7" s="99" t="s">
        <v>91</v>
      </c>
      <c r="F7" s="100"/>
      <c r="G7" s="101" t="s">
        <v>92</v>
      </c>
      <c r="H7" s="140"/>
      <c r="I7" s="3"/>
    </row>
    <row r="8" spans="1:9" ht="17.25" customHeight="1" x14ac:dyDescent="0.25">
      <c r="A8" s="2" t="s">
        <v>26</v>
      </c>
      <c r="B8" s="471"/>
      <c r="C8" s="471"/>
      <c r="D8" s="477" t="s">
        <v>3</v>
      </c>
      <c r="E8" s="477"/>
      <c r="F8" s="477"/>
      <c r="G8" s="518"/>
      <c r="H8" s="519"/>
      <c r="I8" s="3"/>
    </row>
    <row r="9" spans="1:9" ht="17.25" customHeight="1" x14ac:dyDescent="0.25">
      <c r="A9" s="102" t="s">
        <v>28</v>
      </c>
      <c r="B9" s="9"/>
      <c r="D9" s="95"/>
      <c r="F9" s="5"/>
      <c r="G9" s="475"/>
      <c r="H9" s="475"/>
      <c r="I9" s="3"/>
    </row>
    <row r="10" spans="1:9" ht="17.25" customHeight="1" x14ac:dyDescent="0.25">
      <c r="A10" s="2" t="s">
        <v>93</v>
      </c>
      <c r="F10" s="95"/>
      <c r="G10" s="103"/>
      <c r="I10" s="3"/>
    </row>
    <row r="11" spans="1:9" ht="17.25" customHeight="1" x14ac:dyDescent="0.2">
      <c r="A11" s="104" t="s">
        <v>104</v>
      </c>
      <c r="B11" s="141">
        <v>30</v>
      </c>
      <c r="C11" s="36" t="s">
        <v>94</v>
      </c>
      <c r="D11" s="141">
        <v>28</v>
      </c>
      <c r="E11" s="520" t="s">
        <v>95</v>
      </c>
      <c r="F11" s="520"/>
      <c r="G11" s="142">
        <v>61</v>
      </c>
      <c r="I11" s="3"/>
    </row>
    <row r="12" spans="1:9" ht="17.25" customHeight="1" x14ac:dyDescent="0.25">
      <c r="A12" s="2"/>
      <c r="C12" s="95" t="s">
        <v>96</v>
      </c>
      <c r="D12" s="9" t="s">
        <v>106</v>
      </c>
      <c r="F12" s="508"/>
      <c r="G12" s="508"/>
      <c r="H12" s="103"/>
      <c r="I12" s="3"/>
    </row>
    <row r="13" spans="1:9" ht="21" customHeight="1" x14ac:dyDescent="0.2">
      <c r="A13" s="513" t="s">
        <v>2</v>
      </c>
      <c r="B13" s="513"/>
      <c r="C13" s="513"/>
      <c r="D13" s="513"/>
      <c r="E13" s="513"/>
      <c r="F13" s="513"/>
      <c r="G13" s="513"/>
      <c r="H13" s="513"/>
      <c r="I13" s="3"/>
    </row>
    <row r="14" spans="1:9" ht="21" customHeight="1" x14ac:dyDescent="0.2">
      <c r="A14" s="482" t="s">
        <v>24</v>
      </c>
      <c r="B14" s="482"/>
      <c r="C14" s="482"/>
      <c r="D14" s="86" t="s">
        <v>23</v>
      </c>
      <c r="E14" s="83"/>
      <c r="F14" s="83"/>
      <c r="G14" s="482" t="s">
        <v>25</v>
      </c>
      <c r="H14" s="482"/>
      <c r="I14" s="3"/>
    </row>
    <row r="15" spans="1:9" ht="21" customHeight="1" x14ac:dyDescent="0.2">
      <c r="A15" s="482"/>
      <c r="B15" s="482"/>
      <c r="C15" s="482"/>
      <c r="D15" s="87" t="s">
        <v>9</v>
      </c>
      <c r="E15" s="91" t="s">
        <v>6</v>
      </c>
      <c r="F15" s="91" t="s">
        <v>7</v>
      </c>
      <c r="G15" s="84" t="s">
        <v>35</v>
      </c>
      <c r="H15" s="85" t="s">
        <v>41</v>
      </c>
      <c r="I15" s="3"/>
    </row>
    <row r="16" spans="1:9" ht="21" customHeight="1" x14ac:dyDescent="0.25">
      <c r="A16" s="483" t="s">
        <v>33</v>
      </c>
      <c r="B16" s="484"/>
      <c r="C16" s="11"/>
      <c r="D16" s="88"/>
      <c r="E16" s="92"/>
      <c r="F16" s="94"/>
      <c r="G16" s="53">
        <v>100</v>
      </c>
      <c r="H16" s="60">
        <f>G16</f>
        <v>100</v>
      </c>
      <c r="I16" s="3"/>
    </row>
    <row r="17" spans="1:9" ht="21" customHeight="1" x14ac:dyDescent="0.2">
      <c r="A17" s="37" t="s">
        <v>36</v>
      </c>
      <c r="B17" s="10"/>
      <c r="C17" s="10"/>
      <c r="D17" s="113"/>
      <c r="E17" s="92"/>
      <c r="F17" s="92"/>
      <c r="G17" s="92"/>
      <c r="H17" s="10"/>
      <c r="I17" s="3"/>
    </row>
    <row r="18" spans="1:9" ht="15" customHeight="1" x14ac:dyDescent="0.2">
      <c r="A18" s="64" t="s">
        <v>107</v>
      </c>
      <c r="B18" s="111"/>
      <c r="C18" s="111"/>
      <c r="D18" s="119">
        <f>+(B11*30)+(G11*16)</f>
        <v>1876</v>
      </c>
      <c r="E18" s="118">
        <v>0</v>
      </c>
      <c r="F18" s="118">
        <v>0</v>
      </c>
      <c r="G18" s="62">
        <f>IF(D12="si",((B11*30)+(G11*16)),((B11*15)+(G11*8)))</f>
        <v>1876</v>
      </c>
      <c r="H18" s="10"/>
      <c r="I18" s="3"/>
    </row>
    <row r="19" spans="1:9" ht="15.75" customHeight="1" x14ac:dyDescent="0.25">
      <c r="A19" s="64" t="s">
        <v>97</v>
      </c>
      <c r="B19" s="64"/>
      <c r="C19" s="64"/>
      <c r="D19" s="113"/>
      <c r="E19" s="120">
        <v>0</v>
      </c>
      <c r="F19" s="120">
        <v>0</v>
      </c>
      <c r="G19" s="65">
        <f>(E19*Costos!D5)+(F19*Costos!D6)</f>
        <v>0</v>
      </c>
      <c r="H19" s="79"/>
      <c r="I19" s="3"/>
    </row>
    <row r="20" spans="1:9" ht="15" x14ac:dyDescent="0.25">
      <c r="A20" s="112" t="s">
        <v>98</v>
      </c>
      <c r="B20" s="70"/>
      <c r="C20" s="70"/>
      <c r="D20" s="121">
        <v>0</v>
      </c>
      <c r="E20" s="122">
        <v>0</v>
      </c>
      <c r="F20" s="122">
        <v>0</v>
      </c>
      <c r="G20" s="65">
        <f>(D20*Costos!D8)+(E20*Costos!D8)+(F20*Costos!D8)</f>
        <v>0</v>
      </c>
      <c r="H20" s="80">
        <f>SUM(G18:G20)</f>
        <v>1876</v>
      </c>
      <c r="I20" s="3"/>
    </row>
    <row r="21" spans="1:9" ht="14.25" x14ac:dyDescent="0.2">
      <c r="A21" s="45" t="s">
        <v>37</v>
      </c>
      <c r="B21" s="44"/>
      <c r="C21" s="44"/>
      <c r="D21" s="89"/>
      <c r="E21" s="93"/>
      <c r="F21" s="93"/>
      <c r="G21" s="44"/>
      <c r="H21" s="44"/>
      <c r="I21" s="3"/>
    </row>
    <row r="22" spans="1:9" ht="15" x14ac:dyDescent="0.25">
      <c r="A22" s="66" t="s">
        <v>54</v>
      </c>
      <c r="B22" s="67"/>
      <c r="C22" s="68"/>
      <c r="D22" s="117">
        <v>0</v>
      </c>
      <c r="E22" s="118">
        <v>0</v>
      </c>
      <c r="F22" s="118">
        <v>0</v>
      </c>
      <c r="G22" s="62">
        <f>(D22*Costos!C6)+(BOL!E22*Costos!C7)+(BOL!F22*Costos!C8)</f>
        <v>0</v>
      </c>
      <c r="H22" s="79"/>
      <c r="I22" s="3"/>
    </row>
    <row r="23" spans="1:9" ht="15" x14ac:dyDescent="0.25">
      <c r="A23" s="66" t="s">
        <v>58</v>
      </c>
      <c r="B23" s="63"/>
      <c r="C23" s="63"/>
      <c r="D23" s="125">
        <v>0</v>
      </c>
      <c r="E23" s="126">
        <v>0</v>
      </c>
      <c r="F23" s="126">
        <v>0</v>
      </c>
      <c r="G23" s="65">
        <f>(D23*Costos!D8)+(E23*Costos!D8)+(F23*Costos!D8)</f>
        <v>0</v>
      </c>
      <c r="H23" s="80">
        <f>SUM(G22:G23)</f>
        <v>0</v>
      </c>
    </row>
    <row r="24" spans="1:9" ht="14.25" x14ac:dyDescent="0.2">
      <c r="A24" s="45" t="s">
        <v>42</v>
      </c>
      <c r="B24" s="44"/>
      <c r="C24" s="44"/>
      <c r="D24" s="123"/>
      <c r="E24" s="124"/>
      <c r="F24" s="124"/>
      <c r="G24" s="44"/>
      <c r="H24" s="44"/>
      <c r="I24" s="3"/>
    </row>
    <row r="25" spans="1:9" ht="15" x14ac:dyDescent="0.25">
      <c r="A25" s="66" t="s">
        <v>57</v>
      </c>
      <c r="B25" s="63"/>
      <c r="C25" s="63"/>
      <c r="D25" s="127">
        <v>0</v>
      </c>
      <c r="E25" s="128">
        <v>0</v>
      </c>
      <c r="F25" s="128">
        <v>0</v>
      </c>
      <c r="G25" s="65">
        <f>(D25*Costos!D9)+(E25*Costos!D9)+(F25*Costos!D9)</f>
        <v>0</v>
      </c>
      <c r="H25" s="79"/>
      <c r="I25" s="3"/>
    </row>
    <row r="26" spans="1:9" ht="15" x14ac:dyDescent="0.25">
      <c r="A26" s="58" t="s">
        <v>52</v>
      </c>
      <c r="B26" s="59"/>
      <c r="C26" s="59"/>
      <c r="D26" s="90"/>
      <c r="E26" s="49"/>
      <c r="F26" s="129">
        <v>0</v>
      </c>
      <c r="G26" s="65">
        <f>F26*Costos!D10</f>
        <v>0</v>
      </c>
      <c r="H26" s="79"/>
      <c r="I26" s="3"/>
    </row>
    <row r="27" spans="1:9" ht="15" x14ac:dyDescent="0.25">
      <c r="A27" s="58" t="s">
        <v>56</v>
      </c>
      <c r="B27" s="59"/>
      <c r="C27" s="59"/>
      <c r="D27" s="121">
        <v>0</v>
      </c>
      <c r="E27" s="122">
        <v>0</v>
      </c>
      <c r="F27" s="122">
        <v>0</v>
      </c>
      <c r="G27" s="65">
        <f>SUM(D27:F27)</f>
        <v>0</v>
      </c>
      <c r="H27" s="81"/>
      <c r="I27" s="3"/>
    </row>
    <row r="28" spans="1:9" ht="15" x14ac:dyDescent="0.25">
      <c r="A28" s="70" t="s">
        <v>51</v>
      </c>
      <c r="B28" s="69"/>
      <c r="C28" s="69"/>
      <c r="D28" s="121">
        <v>0</v>
      </c>
      <c r="E28" s="122">
        <v>0</v>
      </c>
      <c r="F28" s="122">
        <v>0</v>
      </c>
      <c r="G28" s="65">
        <f>SUM(D28:F28)</f>
        <v>0</v>
      </c>
      <c r="H28" s="80">
        <f>SUM(G25:G28)</f>
        <v>0</v>
      </c>
      <c r="I28" s="3"/>
    </row>
    <row r="29" spans="1:9" ht="14.25" x14ac:dyDescent="0.2">
      <c r="A29" s="38" t="s">
        <v>39</v>
      </c>
      <c r="C29" s="10"/>
      <c r="D29" s="130"/>
      <c r="E29" s="131"/>
      <c r="F29" s="131"/>
      <c r="G29" s="10"/>
      <c r="H29" s="46"/>
      <c r="I29" s="3"/>
    </row>
    <row r="30" spans="1:9" ht="15" x14ac:dyDescent="0.25">
      <c r="A30" s="72" t="s">
        <v>49</v>
      </c>
      <c r="B30" s="57"/>
      <c r="C30" s="64"/>
      <c r="D30" s="119">
        <v>0</v>
      </c>
      <c r="E30" s="120">
        <v>0</v>
      </c>
      <c r="F30" s="120">
        <v>0</v>
      </c>
      <c r="G30" s="62">
        <f>SUM(D30:F30)</f>
        <v>0</v>
      </c>
      <c r="H30" s="81"/>
      <c r="I30" s="3"/>
    </row>
    <row r="31" spans="1:9" ht="14.25" x14ac:dyDescent="0.2">
      <c r="A31" s="56" t="s">
        <v>11</v>
      </c>
      <c r="B31" s="485"/>
      <c r="C31" s="485"/>
      <c r="D31" s="119">
        <v>0</v>
      </c>
      <c r="E31" s="120">
        <v>0</v>
      </c>
      <c r="F31" s="120">
        <v>0</v>
      </c>
      <c r="G31" s="62">
        <f>SUM(D31:F31)</f>
        <v>0</v>
      </c>
      <c r="H31" s="82"/>
      <c r="I31" s="3"/>
    </row>
    <row r="32" spans="1:9" ht="15" x14ac:dyDescent="0.25">
      <c r="A32" s="73" t="s">
        <v>30</v>
      </c>
      <c r="B32" s="486"/>
      <c r="C32" s="487"/>
      <c r="D32" s="119">
        <v>0</v>
      </c>
      <c r="E32" s="120">
        <v>0</v>
      </c>
      <c r="F32" s="120">
        <v>0</v>
      </c>
      <c r="G32" s="62">
        <f>SUM(D32:F32)</f>
        <v>0</v>
      </c>
      <c r="H32" s="80">
        <f>SUM(G30:G32)</f>
        <v>0</v>
      </c>
      <c r="I32" s="3"/>
    </row>
    <row r="33" spans="1:9" ht="14.25" x14ac:dyDescent="0.2">
      <c r="A33" s="38" t="s">
        <v>40</v>
      </c>
      <c r="B33"/>
      <c r="D33" s="132"/>
      <c r="E33" s="133"/>
      <c r="F33" s="133"/>
      <c r="H33" s="47"/>
      <c r="I33" s="3"/>
    </row>
    <row r="34" spans="1:9" ht="15" x14ac:dyDescent="0.25">
      <c r="A34" s="72" t="s">
        <v>48</v>
      </c>
      <c r="B34" s="57"/>
      <c r="C34" s="64"/>
      <c r="D34" s="119">
        <v>0</v>
      </c>
      <c r="E34" s="120">
        <v>0</v>
      </c>
      <c r="F34" s="120">
        <v>0</v>
      </c>
      <c r="G34" s="65">
        <f>SUM(D34:F34)</f>
        <v>0</v>
      </c>
      <c r="H34" s="81"/>
      <c r="I34" s="3"/>
    </row>
    <row r="35" spans="1:9" ht="14.25" x14ac:dyDescent="0.2">
      <c r="A35" s="56" t="s">
        <v>11</v>
      </c>
      <c r="B35" s="485"/>
      <c r="C35" s="485"/>
      <c r="D35" s="119">
        <v>0</v>
      </c>
      <c r="E35" s="120">
        <v>0</v>
      </c>
      <c r="F35" s="120">
        <v>0</v>
      </c>
      <c r="G35" s="65">
        <f>SUM(D35:F35)</f>
        <v>0</v>
      </c>
      <c r="H35" s="82"/>
      <c r="I35" s="3"/>
    </row>
    <row r="36" spans="1:9" ht="15" x14ac:dyDescent="0.25">
      <c r="A36" s="73" t="s">
        <v>30</v>
      </c>
      <c r="B36" s="487"/>
      <c r="C36" s="487"/>
      <c r="D36" s="134">
        <v>0</v>
      </c>
      <c r="E36" s="135">
        <v>0</v>
      </c>
      <c r="F36" s="135">
        <v>0</v>
      </c>
      <c r="G36" s="65">
        <f>SUM(D36:F36)</f>
        <v>0</v>
      </c>
      <c r="H36" s="80">
        <f>SUM(G34:G36)</f>
        <v>0</v>
      </c>
      <c r="I36" s="3"/>
    </row>
    <row r="37" spans="1:9" ht="15" x14ac:dyDescent="0.25">
      <c r="A37" s="50" t="s">
        <v>17</v>
      </c>
      <c r="B37" s="50"/>
      <c r="C37" s="50"/>
      <c r="D37" s="50"/>
      <c r="E37" s="50"/>
      <c r="F37" s="50"/>
      <c r="G37" s="65"/>
      <c r="H37" s="74">
        <f>SUM(H16:H36)</f>
        <v>1976</v>
      </c>
      <c r="I37" s="3"/>
    </row>
    <row r="38" spans="1:9" ht="14.25" x14ac:dyDescent="0.2">
      <c r="A38" s="75" t="s">
        <v>38</v>
      </c>
      <c r="B38" s="138">
        <v>15</v>
      </c>
      <c r="C38" s="51" t="s">
        <v>1</v>
      </c>
      <c r="D38" s="51"/>
      <c r="E38" s="51"/>
      <c r="F38" s="76"/>
      <c r="G38" s="65"/>
      <c r="H38" s="77">
        <f>(SUM(H37)*B38)/100</f>
        <v>296.39999999999998</v>
      </c>
      <c r="I38" s="3"/>
    </row>
    <row r="39" spans="1:9" ht="15" x14ac:dyDescent="0.25">
      <c r="A39" s="78" t="s">
        <v>12</v>
      </c>
      <c r="B39" s="52"/>
      <c r="C39" s="52"/>
      <c r="D39" s="52"/>
      <c r="E39" s="52"/>
      <c r="F39" s="52"/>
      <c r="G39" s="488">
        <f>SUM(H37:H38)</f>
        <v>2272.4</v>
      </c>
      <c r="H39" s="488"/>
      <c r="I39" s="3"/>
    </row>
    <row r="40" spans="1:9" ht="18" customHeight="1" x14ac:dyDescent="0.2">
      <c r="I40" s="3"/>
    </row>
    <row r="41" spans="1:9" ht="14.25" x14ac:dyDescent="0.2">
      <c r="A41" s="30"/>
      <c r="F41" s="107" t="s">
        <v>10</v>
      </c>
      <c r="G41" s="507" t="s">
        <v>99</v>
      </c>
      <c r="H41" s="507"/>
      <c r="I41" s="3"/>
    </row>
    <row r="42" spans="1:9" ht="15" x14ac:dyDescent="0.2">
      <c r="A42" s="36" t="s">
        <v>14</v>
      </c>
      <c r="B42" s="472"/>
      <c r="C42" s="472"/>
      <c r="D42" s="108" t="s">
        <v>5</v>
      </c>
      <c r="E42" s="143"/>
      <c r="F42" s="109" t="s">
        <v>31</v>
      </c>
      <c r="G42" s="473"/>
      <c r="H42" s="473"/>
      <c r="I42" s="3"/>
    </row>
    <row r="43" spans="1:9" ht="9.75" customHeight="1" x14ac:dyDescent="0.2">
      <c r="E43" s="490"/>
      <c r="F43" s="490"/>
      <c r="I43" s="3"/>
    </row>
    <row r="44" spans="1:9" ht="9" customHeight="1" x14ac:dyDescent="0.2">
      <c r="B44" s="508"/>
      <c r="C44" s="508"/>
      <c r="D44" s="508"/>
      <c r="I44" s="3"/>
    </row>
    <row r="45" spans="1:9" ht="14.25" hidden="1" x14ac:dyDescent="0.2">
      <c r="C45" s="43" t="s">
        <v>13</v>
      </c>
      <c r="D45" s="491" t="s">
        <v>100</v>
      </c>
      <c r="E45" s="491"/>
      <c r="G45" s="10" t="s">
        <v>101</v>
      </c>
      <c r="I45" s="3"/>
    </row>
    <row r="46" spans="1:9" ht="14.25" x14ac:dyDescent="0.2">
      <c r="C46" s="43"/>
      <c r="D46" s="105"/>
      <c r="E46" s="105"/>
      <c r="G46" s="10"/>
      <c r="I46" s="3"/>
    </row>
    <row r="47" spans="1:9" ht="12" customHeight="1" x14ac:dyDescent="0.2">
      <c r="A47" s="389"/>
      <c r="B47" s="389"/>
      <c r="C47" s="389"/>
      <c r="D47" s="389"/>
      <c r="E47" s="389"/>
      <c r="F47" s="389"/>
      <c r="G47" s="389"/>
      <c r="H47" s="389"/>
      <c r="I47" s="3"/>
    </row>
    <row r="48" spans="1:9" ht="14.25" x14ac:dyDescent="0.2">
      <c r="C48" s="43"/>
      <c r="D48" s="105"/>
      <c r="E48" s="105"/>
      <c r="G48" s="10"/>
      <c r="I48" s="3"/>
    </row>
    <row r="52" spans="1:8" s="3" customFormat="1" ht="15" x14ac:dyDescent="0.2">
      <c r="C52" s="17" t="s">
        <v>16</v>
      </c>
    </row>
    <row r="53" spans="1:8" s="3" customFormat="1" ht="14.25" x14ac:dyDescent="0.2">
      <c r="A53" s="24"/>
      <c r="B53" s="24"/>
      <c r="C53" s="24"/>
      <c r="D53" s="24"/>
      <c r="E53" s="24"/>
      <c r="F53" s="24"/>
      <c r="G53" s="24"/>
      <c r="H53" s="24"/>
    </row>
    <row r="54" spans="1:8" s="3" customFormat="1" ht="14.25" x14ac:dyDescent="0.2">
      <c r="A54" s="31"/>
      <c r="B54" s="32"/>
      <c r="C54" s="32"/>
      <c r="D54" s="32"/>
      <c r="E54" s="32"/>
      <c r="F54" s="32"/>
      <c r="G54" s="32"/>
      <c r="H54" s="33"/>
    </row>
    <row r="55" spans="1:8" s="3" customFormat="1" ht="19.5" customHeight="1" x14ac:dyDescent="0.2">
      <c r="A55" s="504" t="s">
        <v>102</v>
      </c>
      <c r="B55" s="505"/>
      <c r="C55" s="505"/>
      <c r="D55" s="505"/>
      <c r="E55" s="505"/>
      <c r="F55" s="505"/>
      <c r="G55" s="505"/>
      <c r="H55" s="506"/>
    </row>
    <row r="56" spans="1:8" s="3" customFormat="1" ht="9" customHeight="1" x14ac:dyDescent="0.2">
      <c r="A56" s="28"/>
      <c r="B56" s="25"/>
      <c r="C56" s="25"/>
      <c r="D56" s="25"/>
      <c r="E56" s="25"/>
      <c r="F56" s="25"/>
      <c r="G56" s="25"/>
      <c r="H56" s="26"/>
    </row>
    <row r="57" spans="1:8" s="3" customFormat="1" ht="40.5" customHeight="1" x14ac:dyDescent="0.2">
      <c r="A57" s="495" t="s">
        <v>44</v>
      </c>
      <c r="B57" s="496"/>
      <c r="C57" s="496"/>
      <c r="D57" s="496"/>
      <c r="E57" s="496"/>
      <c r="F57" s="496"/>
      <c r="G57" s="496"/>
      <c r="H57" s="497"/>
    </row>
    <row r="58" spans="1:8" s="3" customFormat="1" ht="39" customHeight="1" x14ac:dyDescent="0.2">
      <c r="A58" s="504" t="s">
        <v>45</v>
      </c>
      <c r="B58" s="505"/>
      <c r="C58" s="505"/>
      <c r="D58" s="505"/>
      <c r="E58" s="505"/>
      <c r="F58" s="505"/>
      <c r="G58" s="505"/>
      <c r="H58" s="506"/>
    </row>
    <row r="59" spans="1:8" s="3" customFormat="1" ht="27.75" customHeight="1" x14ac:dyDescent="0.2">
      <c r="A59" s="504" t="s">
        <v>22</v>
      </c>
      <c r="B59" s="505"/>
      <c r="C59" s="505"/>
      <c r="D59" s="505"/>
      <c r="E59" s="505"/>
      <c r="F59" s="505"/>
      <c r="G59" s="505"/>
      <c r="H59" s="506"/>
    </row>
    <row r="60" spans="1:8" s="3" customFormat="1" ht="40.5" customHeight="1" x14ac:dyDescent="0.2">
      <c r="A60" s="504" t="s">
        <v>71</v>
      </c>
      <c r="B60" s="509"/>
      <c r="C60" s="509"/>
      <c r="D60" s="509"/>
      <c r="E60" s="509"/>
      <c r="F60" s="509"/>
      <c r="G60" s="509"/>
      <c r="H60" s="510"/>
    </row>
    <row r="61" spans="1:8" s="3" customFormat="1" ht="21" customHeight="1" x14ac:dyDescent="0.2">
      <c r="A61" s="504" t="s">
        <v>46</v>
      </c>
      <c r="B61" s="505"/>
      <c r="C61" s="505"/>
      <c r="D61" s="505"/>
      <c r="E61" s="505"/>
      <c r="F61" s="505"/>
      <c r="G61" s="505"/>
      <c r="H61" s="506"/>
    </row>
    <row r="62" spans="1:8" s="3" customFormat="1" ht="38.25" customHeight="1" x14ac:dyDescent="0.2">
      <c r="A62" s="504" t="s">
        <v>20</v>
      </c>
      <c r="B62" s="505"/>
      <c r="C62" s="505"/>
      <c r="D62" s="505"/>
      <c r="E62" s="505"/>
      <c r="F62" s="505"/>
      <c r="G62" s="505"/>
      <c r="H62" s="506"/>
    </row>
    <row r="63" spans="1:8" s="3" customFormat="1" ht="28.5" customHeight="1" x14ac:dyDescent="0.2">
      <c r="A63" s="498" t="s">
        <v>19</v>
      </c>
      <c r="B63" s="511"/>
      <c r="C63" s="511"/>
      <c r="D63" s="511"/>
      <c r="E63" s="511"/>
      <c r="F63" s="511"/>
      <c r="G63" s="511"/>
      <c r="H63" s="512"/>
    </row>
    <row r="64" spans="1:8" s="3" customFormat="1" ht="59.25" customHeight="1" x14ac:dyDescent="0.2">
      <c r="A64" s="501" t="s">
        <v>21</v>
      </c>
      <c r="B64" s="502"/>
      <c r="C64" s="502"/>
      <c r="D64" s="502"/>
      <c r="E64" s="502"/>
      <c r="F64" s="502"/>
      <c r="G64" s="502"/>
      <c r="H64" s="503"/>
    </row>
    <row r="65" spans="1:8" x14ac:dyDescent="0.2">
      <c r="A65" s="106"/>
      <c r="H65" s="110"/>
    </row>
    <row r="66" spans="1:8" s="3" customFormat="1" ht="44.25" customHeight="1" x14ac:dyDescent="0.2">
      <c r="A66" s="504" t="s">
        <v>47</v>
      </c>
      <c r="B66" s="505"/>
      <c r="C66" s="505"/>
      <c r="D66" s="505"/>
      <c r="E66" s="505"/>
      <c r="F66" s="505"/>
      <c r="G66" s="505"/>
      <c r="H66" s="506"/>
    </row>
    <row r="67" spans="1:8" x14ac:dyDescent="0.2">
      <c r="A67" s="106"/>
      <c r="H67" s="110"/>
    </row>
    <row r="68" spans="1:8" s="3" customFormat="1" ht="34.5" customHeight="1" x14ac:dyDescent="0.2">
      <c r="A68" s="504" t="s">
        <v>61</v>
      </c>
      <c r="B68" s="509"/>
      <c r="C68" s="509"/>
      <c r="D68" s="509"/>
      <c r="E68" s="509"/>
      <c r="F68" s="509"/>
      <c r="G68" s="509"/>
      <c r="H68" s="510"/>
    </row>
    <row r="69" spans="1:8" x14ac:dyDescent="0.2">
      <c r="A69" s="106"/>
      <c r="H69" s="110"/>
    </row>
    <row r="70" spans="1:8" s="3" customFormat="1" ht="12.75" customHeight="1" x14ac:dyDescent="0.2">
      <c r="A70" s="20"/>
      <c r="B70" s="18"/>
      <c r="C70" s="18"/>
      <c r="D70" s="103" t="s">
        <v>103</v>
      </c>
      <c r="E70" s="18"/>
      <c r="F70" s="18"/>
      <c r="G70" s="18"/>
      <c r="H70" s="22"/>
    </row>
    <row r="71" spans="1:8" s="3" customFormat="1" ht="14.25" x14ac:dyDescent="0.2">
      <c r="A71" s="21"/>
      <c r="B71" s="19"/>
      <c r="C71" s="19"/>
      <c r="D71" s="19"/>
      <c r="E71" s="19"/>
      <c r="F71" s="19"/>
      <c r="G71" s="19"/>
      <c r="H71" s="23"/>
    </row>
    <row r="77" spans="1:8" ht="10.15" customHeight="1" x14ac:dyDescent="0.2">
      <c r="A77" s="389"/>
      <c r="B77" s="389"/>
      <c r="C77" s="389"/>
      <c r="D77" s="389"/>
      <c r="E77" s="389"/>
      <c r="F77" s="389"/>
      <c r="G77" s="389"/>
      <c r="H77" s="389"/>
    </row>
    <row r="78" spans="1:8" ht="10.15" customHeight="1" x14ac:dyDescent="0.2"/>
    <row r="79" spans="1:8" ht="3" customHeight="1" x14ac:dyDescent="0.2">
      <c r="A79" s="4"/>
      <c r="B79" s="4"/>
      <c r="C79" s="4"/>
      <c r="D79" s="4"/>
      <c r="E79" s="27"/>
      <c r="F79" s="27"/>
    </row>
  </sheetData>
  <sheetProtection password="CA11" sheet="1"/>
  <protectedRanges>
    <protectedRange sqref="F12 G41" name="Rango10"/>
    <protectedRange sqref="G8 D11 G10:G11" name="Rango9"/>
    <protectedRange sqref="B8" name="Rango8"/>
    <protectedRange sqref="B9" name="Rango6"/>
    <protectedRange sqref="C7" name="Rango5"/>
    <protectedRange sqref="F6" name="Rango4"/>
    <protectedRange sqref="B6" name="Rango3"/>
    <protectedRange sqref="B5" name="Rango2"/>
    <protectedRange sqref="C3:D3" name="Rango1"/>
    <protectedRange sqref="B42" name="Rango16"/>
    <protectedRange sqref="E43" name="Rango17"/>
    <protectedRange sqref="B44" name="Rango18"/>
    <protectedRange sqref="B38" name="Rango19_3"/>
    <protectedRange sqref="H30:H31 H34:H35 D30:F35" name="Rango15_3"/>
    <protectedRange sqref="H19:H20 H22:H23 H28 H32 H36 D22:F22 D18:F19" name="Rango12_3"/>
  </protectedRanges>
  <mergeCells count="41">
    <mergeCell ref="F12:G12"/>
    <mergeCell ref="A1:H1"/>
    <mergeCell ref="A2:H2"/>
    <mergeCell ref="B3:D3"/>
    <mergeCell ref="F3:H3"/>
    <mergeCell ref="B5:H5"/>
    <mergeCell ref="B6:D6"/>
    <mergeCell ref="F6:H6"/>
    <mergeCell ref="B8:C8"/>
    <mergeCell ref="D8:F8"/>
    <mergeCell ref="G8:H8"/>
    <mergeCell ref="G9:H9"/>
    <mergeCell ref="E11:F11"/>
    <mergeCell ref="A13:H13"/>
    <mergeCell ref="A14:C15"/>
    <mergeCell ref="G14:H14"/>
    <mergeCell ref="G39:H39"/>
    <mergeCell ref="B36:C36"/>
    <mergeCell ref="B35:C35"/>
    <mergeCell ref="B32:C32"/>
    <mergeCell ref="B31:C31"/>
    <mergeCell ref="A16:B16"/>
    <mergeCell ref="A77:H77"/>
    <mergeCell ref="A60:H60"/>
    <mergeCell ref="A61:H61"/>
    <mergeCell ref="A62:H62"/>
    <mergeCell ref="A63:H63"/>
    <mergeCell ref="A64:H64"/>
    <mergeCell ref="A66:H66"/>
    <mergeCell ref="A68:H68"/>
    <mergeCell ref="A59:H59"/>
    <mergeCell ref="G41:H41"/>
    <mergeCell ref="B42:C42"/>
    <mergeCell ref="G42:H42"/>
    <mergeCell ref="E43:F43"/>
    <mergeCell ref="B44:D44"/>
    <mergeCell ref="D45:E45"/>
    <mergeCell ref="A47:H47"/>
    <mergeCell ref="A55:H55"/>
    <mergeCell ref="A57:H57"/>
    <mergeCell ref="A58:H58"/>
  </mergeCells>
  <pageMargins left="0.6692913385826772" right="0.19685039370078741" top="0.70866141732283472" bottom="0.6692913385826772" header="0.19685039370078741" footer="0.19685039370078741"/>
  <pageSetup orientation="portrait" horizontalDpi="360" verticalDpi="360" r:id="rId1"/>
  <headerFooter alignWithMargins="0">
    <oddHeader>&amp;L&amp;G&amp;RCod.: PAIS-PC1-OPERADOR-FECHA</oddHeader>
    <oddFooter>&amp;L__________________________
www. biolatina.com Versión 10, Edición 18-10-22&amp;RPag. &amp;P de &amp;N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"/>
  <sheetViews>
    <sheetView workbookViewId="0">
      <selection activeCell="B6" sqref="B6"/>
    </sheetView>
  </sheetViews>
  <sheetFormatPr baseColWidth="10" defaultRowHeight="12.75" x14ac:dyDescent="0.2"/>
  <cols>
    <col min="1" max="1" width="35.42578125" customWidth="1"/>
    <col min="2" max="2" width="13.140625" customWidth="1"/>
  </cols>
  <sheetData>
    <row r="1" spans="1:5" x14ac:dyDescent="0.2">
      <c r="A1" s="144" t="s">
        <v>82</v>
      </c>
      <c r="B1" s="144" t="s">
        <v>83</v>
      </c>
      <c r="C1" s="144" t="s">
        <v>84</v>
      </c>
      <c r="D1" s="144" t="s">
        <v>86</v>
      </c>
      <c r="E1" s="145"/>
    </row>
    <row r="2" spans="1:5" ht="15" x14ac:dyDescent="0.2">
      <c r="A2" s="146" t="s">
        <v>72</v>
      </c>
      <c r="B2" s="147">
        <v>120</v>
      </c>
      <c r="C2" s="145">
        <v>120</v>
      </c>
      <c r="D2" s="145">
        <v>120</v>
      </c>
      <c r="E2" s="145"/>
    </row>
    <row r="3" spans="1:5" ht="21.6" customHeight="1" x14ac:dyDescent="0.2">
      <c r="A3" s="148" t="s">
        <v>85</v>
      </c>
      <c r="B3" s="149">
        <v>150</v>
      </c>
      <c r="C3" s="145">
        <v>150</v>
      </c>
      <c r="D3" s="145">
        <v>150</v>
      </c>
      <c r="E3" s="145"/>
    </row>
    <row r="4" spans="1:5" ht="15" x14ac:dyDescent="0.2">
      <c r="A4" s="148" t="s">
        <v>73</v>
      </c>
      <c r="B4" s="147">
        <v>200</v>
      </c>
      <c r="C4" s="145">
        <v>200</v>
      </c>
      <c r="D4" s="145"/>
      <c r="E4" s="145"/>
    </row>
    <row r="5" spans="1:5" ht="22.5" x14ac:dyDescent="0.2">
      <c r="A5" s="146" t="s">
        <v>74</v>
      </c>
      <c r="B5" s="147">
        <v>250</v>
      </c>
      <c r="C5" s="145">
        <v>150</v>
      </c>
      <c r="D5" s="145">
        <v>250</v>
      </c>
      <c r="E5" s="145"/>
    </row>
    <row r="6" spans="1:5" ht="22.5" x14ac:dyDescent="0.2">
      <c r="A6" s="146" t="s">
        <v>75</v>
      </c>
      <c r="B6" s="147">
        <v>250</v>
      </c>
      <c r="C6" s="145">
        <v>150</v>
      </c>
      <c r="D6" s="145">
        <v>250</v>
      </c>
      <c r="E6" s="145"/>
    </row>
    <row r="7" spans="1:5" ht="15" x14ac:dyDescent="0.2">
      <c r="A7" s="146" t="s">
        <v>76</v>
      </c>
      <c r="B7" s="147">
        <v>100</v>
      </c>
      <c r="C7" s="145">
        <v>100</v>
      </c>
      <c r="D7" s="145">
        <v>100</v>
      </c>
      <c r="E7" s="145"/>
    </row>
    <row r="8" spans="1:5" ht="15" x14ac:dyDescent="0.2">
      <c r="A8" s="146" t="s">
        <v>77</v>
      </c>
      <c r="B8" s="147">
        <v>100</v>
      </c>
      <c r="C8" s="145">
        <v>100</v>
      </c>
      <c r="D8" s="145">
        <v>100</v>
      </c>
      <c r="E8" s="145"/>
    </row>
    <row r="9" spans="1:5" ht="22.5" x14ac:dyDescent="0.2">
      <c r="A9" s="146" t="s">
        <v>78</v>
      </c>
      <c r="B9" s="147">
        <v>200</v>
      </c>
      <c r="C9" s="145">
        <v>200</v>
      </c>
      <c r="D9" s="145">
        <v>200</v>
      </c>
      <c r="E9" s="145"/>
    </row>
    <row r="10" spans="1:5" ht="15" x14ac:dyDescent="0.2">
      <c r="A10" s="146" t="s">
        <v>79</v>
      </c>
      <c r="B10" s="147">
        <v>60</v>
      </c>
      <c r="C10" s="145">
        <v>60</v>
      </c>
      <c r="D10" s="145">
        <v>60</v>
      </c>
      <c r="E10" s="145"/>
    </row>
    <row r="11" spans="1:5" ht="15" x14ac:dyDescent="0.2">
      <c r="A11" s="146" t="s">
        <v>80</v>
      </c>
      <c r="B11" s="147">
        <v>200</v>
      </c>
      <c r="C11" s="145">
        <v>200</v>
      </c>
      <c r="D11" s="145">
        <v>200</v>
      </c>
      <c r="E11" s="145"/>
    </row>
    <row r="12" spans="1:5" ht="15" x14ac:dyDescent="0.2">
      <c r="A12" s="146" t="s">
        <v>81</v>
      </c>
      <c r="B12" s="147">
        <v>150</v>
      </c>
      <c r="C12" s="145">
        <v>150</v>
      </c>
      <c r="D12" s="145">
        <v>150</v>
      </c>
      <c r="E12" s="145"/>
    </row>
    <row r="13" spans="1:5" x14ac:dyDescent="0.2">
      <c r="A13" s="150" t="s">
        <v>105</v>
      </c>
      <c r="B13" s="145"/>
      <c r="C13" s="145"/>
      <c r="D13" s="145"/>
      <c r="E13" s="145"/>
    </row>
    <row r="14" spans="1:5" x14ac:dyDescent="0.2">
      <c r="A14" s="145"/>
      <c r="B14" s="145"/>
      <c r="C14" s="145"/>
      <c r="D14" s="145"/>
      <c r="E14" s="145"/>
    </row>
    <row r="15" spans="1:5" x14ac:dyDescent="0.2">
      <c r="A15" s="145"/>
      <c r="B15" s="145"/>
      <c r="C15" s="145"/>
      <c r="D15" s="145"/>
      <c r="E15" s="145"/>
    </row>
    <row r="16" spans="1:5" x14ac:dyDescent="0.2">
      <c r="A16" s="213" t="s">
        <v>204</v>
      </c>
    </row>
    <row r="17" spans="1:2" ht="15" x14ac:dyDescent="0.2">
      <c r="A17" s="148" t="s">
        <v>73</v>
      </c>
      <c r="B17" s="147">
        <v>250</v>
      </c>
    </row>
    <row r="18" spans="1:2" ht="22.5" x14ac:dyDescent="0.2">
      <c r="A18" s="146" t="s">
        <v>74</v>
      </c>
      <c r="B18" s="147">
        <v>250</v>
      </c>
    </row>
    <row r="19" spans="1:2" ht="22.5" x14ac:dyDescent="0.2">
      <c r="A19" s="146" t="s">
        <v>75</v>
      </c>
      <c r="B19" s="147">
        <v>250</v>
      </c>
    </row>
    <row r="20" spans="1:2" ht="22.5" x14ac:dyDescent="0.2">
      <c r="A20" s="148" t="s">
        <v>85</v>
      </c>
      <c r="B20" s="147">
        <v>250</v>
      </c>
    </row>
    <row r="21" spans="1:2" ht="15" x14ac:dyDescent="0.2">
      <c r="A21" s="146" t="s">
        <v>76</v>
      </c>
      <c r="B21" s="147">
        <v>100</v>
      </c>
    </row>
    <row r="22" spans="1:2" ht="15" x14ac:dyDescent="0.2">
      <c r="A22" s="146" t="s">
        <v>77</v>
      </c>
      <c r="B22" s="147">
        <v>100</v>
      </c>
    </row>
  </sheetData>
  <sheetProtection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PC1-251022 v10</vt:lpstr>
      <vt:lpstr>Carta-PC1-251022 v10</vt:lpstr>
      <vt:lpstr>Datos para listas</vt:lpstr>
      <vt:lpstr>BOL</vt:lpstr>
      <vt:lpstr>NIC-HON</vt:lpstr>
      <vt:lpstr>Costos</vt:lpstr>
      <vt:lpstr>BOL!Área_de_impresión</vt:lpstr>
      <vt:lpstr>'NIC-HON'!Área_de_impresión</vt:lpstr>
      <vt:lpstr>BOL!Títulos_a_imprimir</vt:lpstr>
      <vt:lpstr>'Carta-PC1-251022 v10'!Títulos_a_imprimir</vt:lpstr>
      <vt:lpstr>'NIC-HON'!Títulos_a_imprimir</vt:lpstr>
      <vt:lpstr>'PC1-251022 v10'!Títulos_a_imprimir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PARA LA CERTIFICACIÓN</dc:title>
  <dc:creator>Jaime Ricardo Picado</dc:creator>
  <cp:lastModifiedBy>IPTV</cp:lastModifiedBy>
  <cp:lastPrinted>2022-10-28T23:47:56Z</cp:lastPrinted>
  <dcterms:created xsi:type="dcterms:W3CDTF">1999-07-20T15:26:19Z</dcterms:created>
  <dcterms:modified xsi:type="dcterms:W3CDTF">2022-11-17T15:31:00Z</dcterms:modified>
</cp:coreProperties>
</file>